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Oriente" sheetId="31" r:id="rId3"/>
    <sheet name="Amazonas" sheetId="8" r:id="rId4"/>
    <sheet name="Loreto" sheetId="24" r:id="rId5"/>
    <sheet name="San Martín" sheetId="25" r:id="rId6"/>
    <sheet name="Ucayali" sheetId="26" r:id="rId7"/>
  </sheets>
  <calcPr calcId="145621"/>
</workbook>
</file>

<file path=xl/calcChain.xml><?xml version="1.0" encoding="utf-8"?>
<calcChain xmlns="http://schemas.openxmlformats.org/spreadsheetml/2006/main">
  <c r="O19" i="26" l="1"/>
  <c r="J107" i="31"/>
  <c r="K104" i="31"/>
  <c r="K101" i="31"/>
  <c r="K102" i="31"/>
  <c r="K103" i="31"/>
  <c r="K100" i="31"/>
  <c r="H88" i="31" l="1"/>
  <c r="H87" i="31"/>
  <c r="H86" i="31"/>
  <c r="H85" i="31"/>
  <c r="H84" i="31"/>
  <c r="H83" i="31"/>
  <c r="H82" i="31"/>
  <c r="H81" i="31"/>
  <c r="H80" i="31"/>
  <c r="H79" i="31"/>
  <c r="H78" i="31"/>
  <c r="H77" i="31"/>
  <c r="H76" i="31"/>
  <c r="G88" i="31"/>
  <c r="F88" i="31"/>
  <c r="E88" i="31"/>
  <c r="G87" i="31"/>
  <c r="F87" i="31"/>
  <c r="E87" i="31"/>
  <c r="G86" i="31"/>
  <c r="F86" i="31"/>
  <c r="E86" i="31"/>
  <c r="G85" i="31"/>
  <c r="F85" i="31"/>
  <c r="E85" i="31"/>
  <c r="G84" i="31"/>
  <c r="F84" i="31"/>
  <c r="E84" i="31"/>
  <c r="G83" i="31"/>
  <c r="F83" i="31"/>
  <c r="E83" i="31"/>
  <c r="G82" i="31"/>
  <c r="F82" i="31"/>
  <c r="E82" i="31"/>
  <c r="G81" i="31"/>
  <c r="F81" i="31"/>
  <c r="E81" i="31"/>
  <c r="G80" i="31"/>
  <c r="F80" i="31"/>
  <c r="E80" i="31"/>
  <c r="G79" i="31"/>
  <c r="F79" i="31"/>
  <c r="E79" i="31"/>
  <c r="G78" i="31"/>
  <c r="F78" i="31"/>
  <c r="E78" i="31"/>
  <c r="G77" i="31"/>
  <c r="F77" i="31"/>
  <c r="E77" i="31"/>
  <c r="G76" i="31"/>
  <c r="F76" i="31"/>
  <c r="E76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U53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L33" i="31"/>
  <c r="L29" i="31"/>
  <c r="J36" i="31"/>
  <c r="H36" i="31"/>
  <c r="J35" i="31"/>
  <c r="J34" i="31"/>
  <c r="J33" i="31"/>
  <c r="M33" i="31" s="1"/>
  <c r="J32" i="31"/>
  <c r="J31" i="31"/>
  <c r="J30" i="31"/>
  <c r="J29" i="31"/>
  <c r="H35" i="31"/>
  <c r="H34" i="31"/>
  <c r="H33" i="31"/>
  <c r="I33" i="31" s="1"/>
  <c r="H32" i="31"/>
  <c r="H31" i="31"/>
  <c r="H30" i="31"/>
  <c r="H29" i="31"/>
  <c r="C8" i="26" l="1"/>
  <c r="C56" i="26"/>
  <c r="C56" i="25" l="1"/>
  <c r="C8" i="24" l="1"/>
  <c r="C56" i="24"/>
  <c r="X78" i="31" l="1"/>
  <c r="X79" i="31"/>
  <c r="X80" i="31"/>
  <c r="X81" i="31"/>
  <c r="X82" i="31"/>
  <c r="X83" i="31"/>
  <c r="X84" i="31"/>
  <c r="X85" i="31"/>
  <c r="X86" i="31"/>
  <c r="X87" i="31"/>
  <c r="X88" i="31"/>
  <c r="X77" i="31"/>
  <c r="W14" i="31"/>
  <c r="W13" i="31"/>
  <c r="W12" i="31"/>
  <c r="W11" i="31"/>
  <c r="K21" i="26" l="1"/>
  <c r="I21" i="26"/>
  <c r="K20" i="26"/>
  <c r="I20" i="26"/>
  <c r="K19" i="26"/>
  <c r="I19" i="26"/>
  <c r="K18" i="26"/>
  <c r="I18" i="26"/>
  <c r="K17" i="26"/>
  <c r="I17" i="26"/>
  <c r="K16" i="26"/>
  <c r="I16" i="26"/>
  <c r="K15" i="26"/>
  <c r="I15" i="26"/>
  <c r="K14" i="26"/>
  <c r="I14" i="26"/>
  <c r="K21" i="25"/>
  <c r="I21" i="25"/>
  <c r="K20" i="25"/>
  <c r="I20" i="25"/>
  <c r="K19" i="25"/>
  <c r="I19" i="25"/>
  <c r="K18" i="25"/>
  <c r="I18" i="25"/>
  <c r="K17" i="25"/>
  <c r="I17" i="25"/>
  <c r="K16" i="25"/>
  <c r="I16" i="25"/>
  <c r="K15" i="25"/>
  <c r="I15" i="25"/>
  <c r="K14" i="25"/>
  <c r="I14" i="25"/>
  <c r="K21" i="24"/>
  <c r="I21" i="24"/>
  <c r="K20" i="24"/>
  <c r="I20" i="24"/>
  <c r="K19" i="24"/>
  <c r="I19" i="24"/>
  <c r="K18" i="24"/>
  <c r="I18" i="24"/>
  <c r="K17" i="24"/>
  <c r="I17" i="24"/>
  <c r="K16" i="24"/>
  <c r="I16" i="24"/>
  <c r="K15" i="24"/>
  <c r="I15" i="24"/>
  <c r="K14" i="24"/>
  <c r="I14" i="24"/>
  <c r="I104" i="31" l="1"/>
  <c r="J102" i="31" l="1"/>
  <c r="J100" i="31"/>
  <c r="J101" i="31"/>
  <c r="J103" i="31"/>
  <c r="J104" i="31"/>
  <c r="J3" i="31"/>
  <c r="J2" i="31" l="1"/>
  <c r="B4" i="31"/>
  <c r="B3" i="31" l="1"/>
  <c r="B2" i="31" l="1"/>
  <c r="I16" i="31"/>
  <c r="I15" i="31"/>
  <c r="I14" i="31"/>
  <c r="I13" i="31"/>
  <c r="G16" i="31"/>
  <c r="G15" i="31"/>
  <c r="G14" i="31"/>
  <c r="G13" i="31"/>
  <c r="I17" i="31" l="1"/>
  <c r="G17" i="31"/>
  <c r="K16" i="31"/>
  <c r="K15" i="31"/>
  <c r="L13" i="31"/>
  <c r="L16" i="31"/>
  <c r="L15" i="31"/>
  <c r="K14" i="31"/>
  <c r="L14" i="31"/>
  <c r="K13" i="31"/>
  <c r="L64" i="31"/>
  <c r="M63" i="31"/>
  <c r="M62" i="31"/>
  <c r="L61" i="31"/>
  <c r="L60" i="31"/>
  <c r="L59" i="31"/>
  <c r="M58" i="31"/>
  <c r="M57" i="31"/>
  <c r="M56" i="31"/>
  <c r="M55" i="31"/>
  <c r="M54" i="31"/>
  <c r="L53" i="31"/>
  <c r="L52" i="31"/>
  <c r="L51" i="31"/>
  <c r="M50" i="31"/>
  <c r="M49" i="31"/>
  <c r="K36" i="31"/>
  <c r="K32" i="31"/>
  <c r="M35" i="31"/>
  <c r="L34" i="31"/>
  <c r="M31" i="31"/>
  <c r="L30" i="31"/>
  <c r="C7" i="31" l="1"/>
  <c r="J13" i="31"/>
  <c r="I32" i="31"/>
  <c r="L87" i="31"/>
  <c r="H15" i="31"/>
  <c r="H16" i="31"/>
  <c r="N77" i="31"/>
  <c r="M78" i="31"/>
  <c r="L79" i="31"/>
  <c r="K80" i="31"/>
  <c r="O80" i="31"/>
  <c r="N81" i="31"/>
  <c r="M82" i="31"/>
  <c r="L83" i="31"/>
  <c r="O84" i="31"/>
  <c r="N85" i="31"/>
  <c r="M86" i="31"/>
  <c r="J16" i="31"/>
  <c r="M53" i="31"/>
  <c r="J15" i="31"/>
  <c r="L57" i="31"/>
  <c r="L17" i="31"/>
  <c r="H13" i="31"/>
  <c r="J14" i="31"/>
  <c r="J17" i="31" s="1"/>
  <c r="K17" i="31"/>
  <c r="I36" i="31"/>
  <c r="H14" i="31"/>
  <c r="K84" i="31"/>
  <c r="L77" i="31"/>
  <c r="K78" i="31"/>
  <c r="O78" i="31"/>
  <c r="N79" i="31"/>
  <c r="M80" i="31"/>
  <c r="L81" i="31"/>
  <c r="K82" i="31"/>
  <c r="O82" i="31"/>
  <c r="N83" i="31"/>
  <c r="M84" i="31"/>
  <c r="L85" i="31"/>
  <c r="K86" i="31"/>
  <c r="O86" i="31"/>
  <c r="N87" i="31"/>
  <c r="M61" i="31"/>
  <c r="M87" i="31"/>
  <c r="M32" i="31"/>
  <c r="K30" i="31"/>
  <c r="K34" i="31"/>
  <c r="K31" i="31"/>
  <c r="K35" i="31"/>
  <c r="J65" i="31"/>
  <c r="K65" i="31" s="1"/>
  <c r="M77" i="31"/>
  <c r="L78" i="31"/>
  <c r="K79" i="31"/>
  <c r="O79" i="31"/>
  <c r="N80" i="31"/>
  <c r="M81" i="31"/>
  <c r="L82" i="31"/>
  <c r="K83" i="31"/>
  <c r="O83" i="31"/>
  <c r="N84" i="31"/>
  <c r="M85" i="31"/>
  <c r="L86" i="31"/>
  <c r="K87" i="31"/>
  <c r="O87" i="31"/>
  <c r="M36" i="31"/>
  <c r="C23" i="31" s="1"/>
  <c r="L36" i="31"/>
  <c r="L56" i="31"/>
  <c r="M52" i="31"/>
  <c r="M60" i="31"/>
  <c r="M30" i="31"/>
  <c r="I31" i="31"/>
  <c r="L50" i="31"/>
  <c r="M64" i="31"/>
  <c r="K77" i="31"/>
  <c r="L80" i="31"/>
  <c r="M83" i="31"/>
  <c r="N86" i="31"/>
  <c r="M34" i="31"/>
  <c r="L63" i="31"/>
  <c r="L32" i="31"/>
  <c r="I35" i="31"/>
  <c r="L55" i="31"/>
  <c r="L58" i="31"/>
  <c r="N78" i="31"/>
  <c r="O81" i="31"/>
  <c r="K85" i="31"/>
  <c r="I30" i="31"/>
  <c r="I34" i="31"/>
  <c r="L31" i="31"/>
  <c r="L35" i="31"/>
  <c r="M51" i="31"/>
  <c r="L54" i="31"/>
  <c r="M59" i="31"/>
  <c r="L62" i="31"/>
  <c r="O77" i="31"/>
  <c r="M79" i="31"/>
  <c r="K81" i="31"/>
  <c r="N82" i="31"/>
  <c r="L84" i="31"/>
  <c r="O85" i="31"/>
  <c r="I29" i="31"/>
  <c r="K29" i="31"/>
  <c r="K33" i="31"/>
  <c r="H65" i="31"/>
  <c r="I62" i="31" s="1"/>
  <c r="L49" i="31"/>
  <c r="M29" i="31"/>
  <c r="H17" i="31" l="1"/>
  <c r="L65" i="31"/>
  <c r="I49" i="31"/>
  <c r="K64" i="31"/>
  <c r="K63" i="31"/>
  <c r="K56" i="31"/>
  <c r="K55" i="31"/>
  <c r="K60" i="31"/>
  <c r="K52" i="31"/>
  <c r="K59" i="31"/>
  <c r="K51" i="31"/>
  <c r="K62" i="31"/>
  <c r="K58" i="31"/>
  <c r="K54" i="31"/>
  <c r="K50" i="31"/>
  <c r="K61" i="31"/>
  <c r="K57" i="31"/>
  <c r="K53" i="31"/>
  <c r="K49" i="31"/>
  <c r="I55" i="31"/>
  <c r="I64" i="31"/>
  <c r="I53" i="31"/>
  <c r="M65" i="31"/>
  <c r="I63" i="31"/>
  <c r="I58" i="31"/>
  <c r="I54" i="31"/>
  <c r="I52" i="31"/>
  <c r="I51" i="31"/>
  <c r="I50" i="31"/>
  <c r="I56" i="31"/>
  <c r="I65" i="31"/>
  <c r="I59" i="31"/>
  <c r="C43" i="31" s="1"/>
  <c r="I57" i="31"/>
  <c r="I61" i="31"/>
  <c r="I60" i="31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J50" i="26"/>
  <c r="K50" i="26" s="1"/>
  <c r="H50" i="26"/>
  <c r="I42" i="26" s="1"/>
  <c r="M49" i="26"/>
  <c r="L49" i="26"/>
  <c r="M48" i="26"/>
  <c r="L48" i="26"/>
  <c r="M47" i="26"/>
  <c r="L47" i="26"/>
  <c r="M46" i="26"/>
  <c r="L46" i="26"/>
  <c r="M45" i="26"/>
  <c r="L45" i="26"/>
  <c r="M44" i="26"/>
  <c r="L44" i="26"/>
  <c r="M43" i="26"/>
  <c r="L43" i="26"/>
  <c r="M42" i="26"/>
  <c r="L42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M35" i="26"/>
  <c r="L35" i="26"/>
  <c r="M34" i="26"/>
  <c r="L34" i="26"/>
  <c r="I34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B3" i="26"/>
  <c r="J2" i="26"/>
  <c r="B2" i="26"/>
  <c r="O72" i="25"/>
  <c r="N72" i="25"/>
  <c r="M72" i="25"/>
  <c r="L72" i="25"/>
  <c r="K72" i="25"/>
  <c r="O71" i="25"/>
  <c r="N71" i="25"/>
  <c r="M71" i="25"/>
  <c r="L71" i="25"/>
  <c r="K71" i="25"/>
  <c r="O70" i="25"/>
  <c r="N70" i="25"/>
  <c r="M70" i="25"/>
  <c r="L70" i="25"/>
  <c r="K70" i="25"/>
  <c r="O69" i="25"/>
  <c r="N69" i="25"/>
  <c r="M69" i="25"/>
  <c r="L69" i="25"/>
  <c r="K69" i="25"/>
  <c r="O68" i="25"/>
  <c r="N68" i="25"/>
  <c r="M68" i="25"/>
  <c r="L68" i="25"/>
  <c r="K68" i="25"/>
  <c r="O67" i="25"/>
  <c r="N67" i="25"/>
  <c r="M67" i="25"/>
  <c r="L67" i="25"/>
  <c r="K67" i="25"/>
  <c r="O66" i="25"/>
  <c r="N66" i="25"/>
  <c r="M66" i="25"/>
  <c r="L66" i="25"/>
  <c r="K66" i="25"/>
  <c r="O65" i="25"/>
  <c r="N65" i="25"/>
  <c r="M65" i="25"/>
  <c r="L65" i="25"/>
  <c r="K65" i="25"/>
  <c r="O64" i="25"/>
  <c r="N64" i="25"/>
  <c r="M64" i="25"/>
  <c r="L64" i="25"/>
  <c r="K64" i="25"/>
  <c r="O63" i="25"/>
  <c r="N63" i="25"/>
  <c r="M63" i="25"/>
  <c r="L63" i="25"/>
  <c r="K63" i="25"/>
  <c r="O62" i="25"/>
  <c r="N62" i="25"/>
  <c r="M62" i="25"/>
  <c r="L62" i="25"/>
  <c r="K62" i="25"/>
  <c r="J50" i="25"/>
  <c r="K50" i="25" s="1"/>
  <c r="H50" i="25"/>
  <c r="I40" i="25" s="1"/>
  <c r="M49" i="25"/>
  <c r="L49" i="25"/>
  <c r="M48" i="25"/>
  <c r="L48" i="25"/>
  <c r="M47" i="25"/>
  <c r="L47" i="25"/>
  <c r="M46" i="25"/>
  <c r="L46" i="25"/>
  <c r="M45" i="25"/>
  <c r="L45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21" i="25"/>
  <c r="C8" i="25" s="1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B3" i="25"/>
  <c r="J2" i="25"/>
  <c r="B2" i="25"/>
  <c r="O72" i="24"/>
  <c r="N72" i="24"/>
  <c r="M72" i="24"/>
  <c r="L72" i="24"/>
  <c r="K72" i="24"/>
  <c r="O71" i="24"/>
  <c r="N71" i="24"/>
  <c r="M71" i="24"/>
  <c r="L71" i="24"/>
  <c r="K71" i="24"/>
  <c r="O70" i="24"/>
  <c r="N70" i="24"/>
  <c r="M70" i="24"/>
  <c r="L70" i="24"/>
  <c r="K70" i="24"/>
  <c r="O69" i="24"/>
  <c r="N69" i="24"/>
  <c r="M69" i="24"/>
  <c r="L69" i="24"/>
  <c r="K69" i="24"/>
  <c r="O68" i="24"/>
  <c r="N68" i="24"/>
  <c r="M68" i="24"/>
  <c r="L68" i="24"/>
  <c r="K68" i="24"/>
  <c r="O67" i="24"/>
  <c r="N67" i="24"/>
  <c r="M67" i="24"/>
  <c r="L67" i="24"/>
  <c r="K67" i="24"/>
  <c r="O66" i="24"/>
  <c r="N66" i="24"/>
  <c r="M66" i="24"/>
  <c r="L66" i="24"/>
  <c r="K66" i="24"/>
  <c r="O65" i="24"/>
  <c r="N65" i="24"/>
  <c r="M65" i="24"/>
  <c r="L65" i="24"/>
  <c r="K65" i="24"/>
  <c r="O64" i="24"/>
  <c r="N64" i="24"/>
  <c r="M64" i="24"/>
  <c r="L64" i="24"/>
  <c r="K64" i="24"/>
  <c r="O63" i="24"/>
  <c r="N63" i="24"/>
  <c r="M63" i="24"/>
  <c r="L63" i="24"/>
  <c r="K63" i="24"/>
  <c r="O62" i="24"/>
  <c r="N62" i="24"/>
  <c r="M62" i="24"/>
  <c r="L62" i="24"/>
  <c r="K62" i="24"/>
  <c r="J50" i="24"/>
  <c r="K46" i="24" s="1"/>
  <c r="H50" i="24"/>
  <c r="M49" i="24"/>
  <c r="L49" i="24"/>
  <c r="K49" i="24"/>
  <c r="M48" i="24"/>
  <c r="L48" i="24"/>
  <c r="M47" i="24"/>
  <c r="L47" i="24"/>
  <c r="M46" i="24"/>
  <c r="L46" i="24"/>
  <c r="M45" i="24"/>
  <c r="L45" i="24"/>
  <c r="M44" i="24"/>
  <c r="L44" i="24"/>
  <c r="M43" i="24"/>
  <c r="L43" i="24"/>
  <c r="M42" i="24"/>
  <c r="L42" i="24"/>
  <c r="M41" i="24"/>
  <c r="L41" i="24"/>
  <c r="K41" i="24"/>
  <c r="M40" i="24"/>
  <c r="L40" i="24"/>
  <c r="M39" i="24"/>
  <c r="L39" i="24"/>
  <c r="M38" i="24"/>
  <c r="L38" i="24"/>
  <c r="M37" i="24"/>
  <c r="L37" i="24"/>
  <c r="K37" i="24"/>
  <c r="M36" i="24"/>
  <c r="L36" i="24"/>
  <c r="M35" i="24"/>
  <c r="L35" i="24"/>
  <c r="M34" i="24"/>
  <c r="L34" i="24"/>
  <c r="M21" i="24"/>
  <c r="L21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B3" i="24"/>
  <c r="J2" i="24"/>
  <c r="B2" i="24"/>
  <c r="I34" i="25" l="1"/>
  <c r="I42" i="25"/>
  <c r="I38" i="26"/>
  <c r="I43" i="26"/>
  <c r="I35" i="26"/>
  <c r="K49" i="25"/>
  <c r="I38" i="25"/>
  <c r="I46" i="25"/>
  <c r="I36" i="25"/>
  <c r="I44" i="25"/>
  <c r="I39" i="26"/>
  <c r="I47" i="26"/>
  <c r="I46" i="26"/>
  <c r="M73" i="26" s="1"/>
  <c r="K45" i="24"/>
  <c r="I37" i="26"/>
  <c r="I41" i="26"/>
  <c r="I45" i="26"/>
  <c r="I49" i="26"/>
  <c r="N73" i="26" s="1"/>
  <c r="I36" i="26"/>
  <c r="I40" i="26"/>
  <c r="I44" i="26"/>
  <c r="I48" i="26"/>
  <c r="M50" i="25"/>
  <c r="K48" i="25"/>
  <c r="I35" i="25"/>
  <c r="I39" i="25"/>
  <c r="I43" i="25"/>
  <c r="I47" i="25"/>
  <c r="I37" i="25"/>
  <c r="I41" i="25"/>
  <c r="I45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O73" i="26"/>
  <c r="L73" i="26"/>
  <c r="K73" i="26"/>
  <c r="L50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I50" i="26"/>
  <c r="M50" i="26"/>
  <c r="I48" i="25"/>
  <c r="I49" i="25"/>
  <c r="L50" i="25"/>
  <c r="I50" i="25"/>
  <c r="K36" i="24"/>
  <c r="K40" i="24"/>
  <c r="K44" i="24"/>
  <c r="K48" i="24"/>
  <c r="K50" i="24"/>
  <c r="K35" i="24"/>
  <c r="K39" i="24"/>
  <c r="K43" i="24"/>
  <c r="K47" i="24"/>
  <c r="K34" i="24"/>
  <c r="K38" i="24"/>
  <c r="K42" i="24"/>
  <c r="M50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L50" i="24"/>
  <c r="I50" i="24"/>
  <c r="C28" i="26" l="1"/>
  <c r="C28" i="25"/>
  <c r="C28" i="24"/>
  <c r="O73" i="25"/>
  <c r="L73" i="25"/>
  <c r="N73" i="25"/>
  <c r="M73" i="25"/>
  <c r="K73" i="25"/>
  <c r="O73" i="24"/>
  <c r="L73" i="24"/>
  <c r="N73" i="24"/>
  <c r="M73" i="24"/>
  <c r="K73" i="24"/>
  <c r="J2" i="8" l="1"/>
  <c r="K63" i="8" l="1"/>
  <c r="L63" i="8"/>
  <c r="M63" i="8"/>
  <c r="N63" i="8"/>
  <c r="O63" i="8"/>
  <c r="K64" i="8"/>
  <c r="L64" i="8"/>
  <c r="M64" i="8"/>
  <c r="N64" i="8"/>
  <c r="O64" i="8"/>
  <c r="K65" i="8"/>
  <c r="L65" i="8"/>
  <c r="M65" i="8"/>
  <c r="N65" i="8"/>
  <c r="O65" i="8"/>
  <c r="K66" i="8"/>
  <c r="L66" i="8"/>
  <c r="M66" i="8"/>
  <c r="N66" i="8"/>
  <c r="O66" i="8"/>
  <c r="K67" i="8"/>
  <c r="L67" i="8"/>
  <c r="M67" i="8"/>
  <c r="N67" i="8"/>
  <c r="O67" i="8"/>
  <c r="K68" i="8"/>
  <c r="L68" i="8"/>
  <c r="M68" i="8"/>
  <c r="N68" i="8"/>
  <c r="O68" i="8"/>
  <c r="K69" i="8"/>
  <c r="L69" i="8"/>
  <c r="M69" i="8"/>
  <c r="N69" i="8"/>
  <c r="O69" i="8"/>
  <c r="K70" i="8"/>
  <c r="L70" i="8"/>
  <c r="M70" i="8"/>
  <c r="N70" i="8"/>
  <c r="O70" i="8"/>
  <c r="K71" i="8"/>
  <c r="L71" i="8"/>
  <c r="M71" i="8"/>
  <c r="N71" i="8"/>
  <c r="O71" i="8"/>
  <c r="K72" i="8"/>
  <c r="L72" i="8"/>
  <c r="M72" i="8"/>
  <c r="N72" i="8"/>
  <c r="O72" i="8"/>
  <c r="L62" i="8"/>
  <c r="M62" i="8"/>
  <c r="N62" i="8"/>
  <c r="O62" i="8"/>
  <c r="K62" i="8"/>
  <c r="M49" i="8" l="1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J50" i="8"/>
  <c r="K49" i="8" s="1"/>
  <c r="H50" i="8"/>
  <c r="I42" i="8" s="1"/>
  <c r="B3" i="8"/>
  <c r="M21" i="8"/>
  <c r="C8" i="8" s="1"/>
  <c r="M20" i="8"/>
  <c r="M19" i="8"/>
  <c r="M18" i="8"/>
  <c r="M17" i="8"/>
  <c r="M16" i="8"/>
  <c r="M15" i="8"/>
  <c r="M14" i="8"/>
  <c r="L21" i="8"/>
  <c r="L20" i="8"/>
  <c r="L19" i="8"/>
  <c r="L18" i="8"/>
  <c r="L17" i="8"/>
  <c r="L16" i="8"/>
  <c r="L15" i="8"/>
  <c r="L14" i="8"/>
  <c r="K21" i="8"/>
  <c r="K20" i="8"/>
  <c r="K19" i="8"/>
  <c r="K18" i="8"/>
  <c r="K17" i="8"/>
  <c r="K16" i="8"/>
  <c r="K15" i="8"/>
  <c r="K14" i="8"/>
  <c r="I21" i="8"/>
  <c r="I20" i="8"/>
  <c r="I19" i="8"/>
  <c r="I18" i="8"/>
  <c r="I17" i="8"/>
  <c r="I16" i="8"/>
  <c r="I15" i="8"/>
  <c r="I14" i="8"/>
  <c r="K36" i="8" l="1"/>
  <c r="L50" i="8"/>
  <c r="I34" i="8"/>
  <c r="I36" i="8"/>
  <c r="K34" i="8"/>
  <c r="I47" i="8"/>
  <c r="K42" i="8"/>
  <c r="K44" i="8"/>
  <c r="K50" i="8"/>
  <c r="I38" i="8"/>
  <c r="I43" i="8"/>
  <c r="I48" i="8"/>
  <c r="M50" i="8"/>
  <c r="I39" i="8"/>
  <c r="I44" i="8"/>
  <c r="I50" i="8"/>
  <c r="K38" i="8"/>
  <c r="K46" i="8"/>
  <c r="I35" i="8"/>
  <c r="I40" i="8"/>
  <c r="I46" i="8"/>
  <c r="K40" i="8"/>
  <c r="K48" i="8"/>
  <c r="I37" i="8"/>
  <c r="I41" i="8"/>
  <c r="I45" i="8"/>
  <c r="I49" i="8"/>
  <c r="K35" i="8"/>
  <c r="K39" i="8"/>
  <c r="K43" i="8"/>
  <c r="K47" i="8"/>
  <c r="K37" i="8"/>
  <c r="K41" i="8"/>
  <c r="K45" i="8"/>
  <c r="C28" i="8" l="1"/>
  <c r="O88" i="31"/>
  <c r="O73" i="8"/>
  <c r="K73" i="8" l="1"/>
  <c r="M73" i="8"/>
  <c r="M88" i="31"/>
  <c r="L73" i="8"/>
  <c r="C56" i="8" s="1"/>
  <c r="L88" i="31"/>
  <c r="N73" i="8"/>
  <c r="N88" i="31"/>
  <c r="B2" i="8"/>
  <c r="K88" i="31" l="1"/>
  <c r="C71" i="31"/>
</calcChain>
</file>

<file path=xl/sharedStrings.xml><?xml version="1.0" encoding="utf-8"?>
<sst xmlns="http://schemas.openxmlformats.org/spreadsheetml/2006/main" count="401" uniqueCount="87">
  <si>
    <t>Impuesto a la Renta</t>
  </si>
  <si>
    <t xml:space="preserve">   Tercera Categoría</t>
  </si>
  <si>
    <t xml:space="preserve">   Quinta Categoría</t>
  </si>
  <si>
    <t xml:space="preserve">   Regularización</t>
  </si>
  <si>
    <t xml:space="preserve">   Cuarta Categoría</t>
  </si>
  <si>
    <t xml:space="preserve">   Primera Categoría</t>
  </si>
  <si>
    <t xml:space="preserve">   Segunda Categoría</t>
  </si>
  <si>
    <t xml:space="preserve">   No domiciliados</t>
  </si>
  <si>
    <t xml:space="preserve">   Otras Rentas</t>
  </si>
  <si>
    <t>A la Producción y Consumo</t>
  </si>
  <si>
    <t>Impuesto General a las Ventas (IGV)</t>
  </si>
  <si>
    <t>Impuesto Selectivo al Consumo (ISC)</t>
  </si>
  <si>
    <t>Otros Ingresos</t>
  </si>
  <si>
    <t>IR</t>
  </si>
  <si>
    <t>IGV</t>
  </si>
  <si>
    <t>ISC</t>
  </si>
  <si>
    <t>Total Tributos internos</t>
  </si>
  <si>
    <t xml:space="preserve">   Imp. General a las Ventas</t>
  </si>
  <si>
    <t xml:space="preserve">   Imp. Selectivo al Consumo</t>
  </si>
  <si>
    <t>Otros</t>
  </si>
  <si>
    <t>Millones de S/</t>
  </si>
  <si>
    <t>Tipo de Impuesto</t>
  </si>
  <si>
    <t>ÍNDICE</t>
  </si>
  <si>
    <t>1. Recaudación Tributos Internos</t>
  </si>
  <si>
    <t>Tercera Categoría</t>
  </si>
  <si>
    <t>Quinta Categoría</t>
  </si>
  <si>
    <t>(Millones de S/)</t>
  </si>
  <si>
    <t>Part. %</t>
  </si>
  <si>
    <t>Var. %</t>
  </si>
  <si>
    <t>Var. 2016/2015</t>
  </si>
  <si>
    <t>Fuente: SUNAT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</si>
  <si>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Impuesto a la Producción y Consumo</t>
  </si>
  <si>
    <t xml:space="preserve">Recaudación de Tributos Internos  2016  </t>
  </si>
  <si>
    <t>Tipo de Impuesto*</t>
  </si>
  <si>
    <t xml:space="preserve">*Principales cargas tributarias </t>
  </si>
  <si>
    <t>2. Recaudación Tributos Internos - Detalle de cargas Tributarias</t>
  </si>
  <si>
    <t>Total Tributos Internos</t>
  </si>
  <si>
    <t xml:space="preserve">   Régimen Especial del IR</t>
  </si>
  <si>
    <t xml:space="preserve">   Imp. Solidaridad a la Niñez Desamp</t>
  </si>
  <si>
    <t xml:space="preserve">   Imp. Extraordinario de Prom. Turística</t>
  </si>
  <si>
    <t>Años</t>
  </si>
  <si>
    <t>Total Anual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</si>
  <si>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</si>
  <si>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Ingresos Tributarios Recaudados 2004-2016</t>
  </si>
  <si>
    <t>(Variación Porcentual)</t>
  </si>
  <si>
    <t>Ingresos Tributarios Recaudados 2005-2016</t>
  </si>
  <si>
    <t>3. Ingresos Tributarios recaudados por la SUNAT, 2004-2016</t>
  </si>
  <si>
    <t>Regiones</t>
  </si>
  <si>
    <t>Macro Región</t>
  </si>
  <si>
    <t>1. Recaudación Tributos Internos por regiones</t>
  </si>
  <si>
    <t>Fuente: SUNAT                                                                                                                                                             Elaboración: CIE-PERUCÁMARAS</t>
  </si>
  <si>
    <t>Ingresos Tributarios (Mlls. S/)</t>
  </si>
  <si>
    <t>2. Recaudación Tributos Internos - Principales tributos</t>
  </si>
  <si>
    <t>3. Recaudación Tributos Internos - Detalle de cargas Tributarias</t>
  </si>
  <si>
    <t>4. Ingresos Tributarios recaudados por la SUNAT, 2004-2016</t>
  </si>
  <si>
    <t>Regularización</t>
  </si>
  <si>
    <t>Segunda Categoría</t>
  </si>
  <si>
    <t>Cuarta Categoría</t>
  </si>
  <si>
    <t>5. Recaudacion Tributaria y Contribuyentes al I Trimestre del 2016</t>
  </si>
  <si>
    <t>Región</t>
  </si>
  <si>
    <t>Part. Macro Región</t>
  </si>
  <si>
    <t>Total Nacional (Miles)</t>
  </si>
  <si>
    <t>"Ingresos tributarios internos recaudados por la SUNAT - 2016"</t>
  </si>
  <si>
    <t>Fuente: SUNAT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</si>
  <si>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Otras Rentas</t>
  </si>
  <si>
    <t>Contribuyentes</t>
  </si>
  <si>
    <t>Número de Contribuyentes y Participación, Dic- 2016</t>
  </si>
  <si>
    <t>(Miles de contribuyentes)</t>
  </si>
  <si>
    <t>Oriente</t>
  </si>
  <si>
    <t>Amazonas</t>
  </si>
  <si>
    <t>Loreto</t>
  </si>
  <si>
    <t>San Martín</t>
  </si>
  <si>
    <t>Ucayali</t>
  </si>
  <si>
    <t>Información ampliada del Reporte Regional de la Macro Región Oriente - Edición N° 226</t>
  </si>
  <si>
    <t>Lunes, 13 de febrero de 2017</t>
  </si>
  <si>
    <t>AMAZONAS : Ingresos tributarios internos recaudados por la SUNAT, 2016</t>
  </si>
  <si>
    <t>LORETO : Ingresos tributarios internos recaudados por la SUNAT, 2016</t>
  </si>
  <si>
    <t>SAN MARTÍN : Ingresos tributarios internos recaudados por la SUNAT, 2016</t>
  </si>
  <si>
    <t>UCAYALI : Ingresos tributarios internos recaudados por la SUNAT, 2016</t>
  </si>
  <si>
    <t>IR - Tercera</t>
  </si>
  <si>
    <t>IR . Quinta</t>
  </si>
  <si>
    <t>Primera Categoría</t>
  </si>
  <si>
    <t>No domiciliados</t>
  </si>
  <si>
    <t>Régimen Especial del IR</t>
  </si>
  <si>
    <t>A diciembre del 2016, en la macro región se registraron 461,500  contribuyentes,  5,6% del total a nivel Nacional</t>
  </si>
  <si>
    <t>Recaudación %</t>
  </si>
  <si>
    <t>ORIENTE: Ingresos Tributarios Internos recaudados por la SUNAT,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</si>
</sst>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#,##0.0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14"/>
      <color theme="1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sz val="9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39" fontId="5" fillId="2" borderId="0" xfId="2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10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0" fillId="4" borderId="0" xfId="0" applyFont="1" applyFill="1" applyBorder="1"/>
    <xf numFmtId="0" fontId="8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2" fillId="4" borderId="0" xfId="0" applyFont="1" applyFill="1" applyBorder="1" applyAlignment="1">
      <alignment horizontal="left"/>
    </xf>
    <xf numFmtId="164" fontId="12" fillId="2" borderId="3" xfId="1" applyNumberFormat="1" applyFont="1" applyFill="1" applyBorder="1" applyAlignment="1">
      <alignment vertical="center"/>
    </xf>
    <xf numFmtId="164" fontId="12" fillId="4" borderId="3" xfId="1" applyNumberFormat="1" applyFont="1" applyFill="1" applyBorder="1" applyAlignment="1">
      <alignment vertical="center"/>
    </xf>
    <xf numFmtId="0" fontId="19" fillId="5" borderId="3" xfId="0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/>
    </xf>
    <xf numFmtId="0" fontId="0" fillId="2" borderId="11" xfId="0" applyFont="1" applyFill="1" applyBorder="1" applyAlignment="1"/>
    <xf numFmtId="0" fontId="0" fillId="2" borderId="11" xfId="0" applyFont="1" applyFill="1" applyBorder="1"/>
    <xf numFmtId="0" fontId="7" fillId="2" borderId="2" xfId="0" applyFont="1" applyFill="1" applyBorder="1" applyAlignment="1">
      <alignment vertical="center"/>
    </xf>
    <xf numFmtId="165" fontId="12" fillId="3" borderId="3" xfId="3" applyNumberFormat="1" applyFont="1" applyFill="1" applyBorder="1" applyAlignment="1">
      <alignment vertical="center"/>
    </xf>
    <xf numFmtId="165" fontId="7" fillId="2" borderId="3" xfId="0" applyNumberFormat="1" applyFont="1" applyFill="1" applyBorder="1"/>
    <xf numFmtId="165" fontId="12" fillId="2" borderId="3" xfId="3" applyNumberFormat="1" applyFont="1" applyFill="1" applyBorder="1" applyAlignment="1">
      <alignment vertical="center"/>
    </xf>
    <xf numFmtId="165" fontId="12" fillId="3" borderId="3" xfId="1" applyNumberFormat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164" fontId="7" fillId="2" borderId="3" xfId="1" applyNumberFormat="1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0" fontId="19" fillId="5" borderId="13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3" fontId="0" fillId="2" borderId="0" xfId="0" applyNumberFormat="1" applyFont="1" applyFill="1" applyBorder="1"/>
    <xf numFmtId="164" fontId="0" fillId="2" borderId="0" xfId="1" applyNumberFormat="1" applyFont="1" applyFill="1" applyBorder="1"/>
    <xf numFmtId="165" fontId="7" fillId="2" borderId="3" xfId="1" applyNumberFormat="1" applyFont="1" applyFill="1" applyBorder="1"/>
    <xf numFmtId="165" fontId="22" fillId="3" borderId="3" xfId="1" applyNumberFormat="1" applyFont="1" applyFill="1" applyBorder="1"/>
    <xf numFmtId="164" fontId="7" fillId="3" borderId="3" xfId="1" applyNumberFormat="1" applyFont="1" applyFill="1" applyBorder="1"/>
    <xf numFmtId="165" fontId="7" fillId="3" borderId="3" xfId="0" applyNumberFormat="1" applyFont="1" applyFill="1" applyBorder="1"/>
    <xf numFmtId="165" fontId="7" fillId="3" borderId="3" xfId="1" applyNumberFormat="1" applyFont="1" applyFill="1" applyBorder="1"/>
    <xf numFmtId="165" fontId="12" fillId="4" borderId="3" xfId="3" applyNumberFormat="1" applyFont="1" applyFill="1" applyBorder="1" applyAlignment="1">
      <alignment vertical="center"/>
    </xf>
    <xf numFmtId="165" fontId="12" fillId="4" borderId="3" xfId="1" applyNumberFormat="1" applyFont="1" applyFill="1" applyBorder="1" applyAlignment="1">
      <alignment vertical="center"/>
    </xf>
    <xf numFmtId="165" fontId="22" fillId="4" borderId="3" xfId="1" applyNumberFormat="1" applyFont="1" applyFill="1" applyBorder="1"/>
    <xf numFmtId="164" fontId="7" fillId="4" borderId="3" xfId="1" applyNumberFormat="1" applyFont="1" applyFill="1" applyBorder="1"/>
    <xf numFmtId="165" fontId="7" fillId="4" borderId="3" xfId="0" applyNumberFormat="1" applyFont="1" applyFill="1" applyBorder="1"/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/>
    <xf numFmtId="0" fontId="12" fillId="2" borderId="11" xfId="4" applyFont="1" applyFill="1" applyBorder="1"/>
    <xf numFmtId="3" fontId="0" fillId="2" borderId="6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5" fillId="2" borderId="0" xfId="0" applyFont="1" applyFill="1" applyBorder="1"/>
    <xf numFmtId="3" fontId="24" fillId="5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/>
    <xf numFmtId="165" fontId="15" fillId="2" borderId="0" xfId="0" applyNumberFormat="1" applyFont="1" applyFill="1" applyBorder="1"/>
    <xf numFmtId="165" fontId="23" fillId="2" borderId="0" xfId="0" applyNumberFormat="1" applyFont="1" applyFill="1" applyBorder="1"/>
    <xf numFmtId="165" fontId="7" fillId="2" borderId="0" xfId="0" applyNumberFormat="1" applyFont="1" applyFill="1" applyBorder="1"/>
    <xf numFmtId="39" fontId="5" fillId="2" borderId="0" xfId="2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ont="1" applyFill="1" applyBorder="1" applyAlignment="1"/>
    <xf numFmtId="0" fontId="7" fillId="2" borderId="3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164" fontId="7" fillId="4" borderId="3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166" fontId="25" fillId="2" borderId="0" xfId="0" applyNumberFormat="1" applyFont="1" applyFill="1"/>
    <xf numFmtId="164" fontId="25" fillId="2" borderId="0" xfId="1" applyNumberFormat="1" applyFont="1" applyFill="1"/>
    <xf numFmtId="0" fontId="25" fillId="2" borderId="0" xfId="0" applyFont="1" applyFill="1" applyAlignment="1">
      <alignment horizontal="right"/>
    </xf>
    <xf numFmtId="0" fontId="25" fillId="2" borderId="0" xfId="0" applyFont="1" applyFill="1" applyBorder="1"/>
    <xf numFmtId="166" fontId="25" fillId="2" borderId="0" xfId="0" applyNumberFormat="1" applyFont="1" applyFill="1" applyBorder="1"/>
    <xf numFmtId="0" fontId="25" fillId="2" borderId="0" xfId="0" applyFont="1" applyFill="1" applyAlignment="1">
      <alignment horizontal="left"/>
    </xf>
    <xf numFmtId="3" fontId="7" fillId="2" borderId="3" xfId="0" applyNumberFormat="1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0" fontId="24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7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/>
    </xf>
    <xf numFmtId="165" fontId="7" fillId="6" borderId="3" xfId="0" applyNumberFormat="1" applyFont="1" applyFill="1" applyBorder="1"/>
    <xf numFmtId="165" fontId="27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65" fontId="25" fillId="2" borderId="0" xfId="0" applyNumberFormat="1" applyFont="1" applyFill="1"/>
    <xf numFmtId="0" fontId="28" fillId="5" borderId="3" xfId="0" applyFont="1" applyFill="1" applyBorder="1" applyAlignment="1">
      <alignment horizontal="left" vertical="center"/>
    </xf>
    <xf numFmtId="0" fontId="29" fillId="2" borderId="0" xfId="0" applyFont="1" applyFill="1"/>
    <xf numFmtId="166" fontId="29" fillId="2" borderId="0" xfId="0" applyNumberFormat="1" applyFont="1" applyFill="1"/>
    <xf numFmtId="164" fontId="29" fillId="2" borderId="0" xfId="1" applyNumberFormat="1" applyFont="1" applyFill="1"/>
    <xf numFmtId="0" fontId="29" fillId="2" borderId="0" xfId="0" applyFont="1" applyFill="1" applyBorder="1"/>
    <xf numFmtId="166" fontId="29" fillId="2" borderId="0" xfId="0" applyNumberFormat="1" applyFont="1" applyFill="1" applyBorder="1"/>
    <xf numFmtId="0" fontId="25" fillId="2" borderId="0" xfId="0" applyFont="1" applyFill="1" applyAlignment="1"/>
    <xf numFmtId="9" fontId="0" fillId="2" borderId="0" xfId="1" applyFont="1" applyFill="1" applyBorder="1"/>
    <xf numFmtId="164" fontId="30" fillId="6" borderId="3" xfId="1" applyNumberFormat="1" applyFont="1" applyFill="1" applyBorder="1"/>
    <xf numFmtId="0" fontId="31" fillId="2" borderId="0" xfId="0" applyFont="1" applyFill="1"/>
    <xf numFmtId="0" fontId="26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2" borderId="0" xfId="6" applyFont="1" applyFill="1" applyAlignment="1">
      <alignment horizontal="center"/>
    </xf>
    <xf numFmtId="0" fontId="2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18" fillId="5" borderId="3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CF6F8"/>
      <color rgb="FFFDE3F1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>
                <a:latin typeface="Arial Narrow" panose="020B0606020202030204" pitchFamily="34" charset="0"/>
              </a:rPr>
              <a:t>MACRO REGIÓN ORIENTE: INGRESOS</a:t>
            </a:r>
            <a:r>
              <a:rPr lang="es-PE" sz="1000" baseline="0">
                <a:latin typeface="Arial Narrow" panose="020B0606020202030204" pitchFamily="34" charset="0"/>
              </a:rPr>
              <a:t> TRIBUTARIOS RECAUDADOS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aseline="0">
                <a:latin typeface="Arial Narrow" panose="020B0606020202030204" pitchFamily="34" charset="0"/>
              </a:rPr>
              <a:t>POR LA SUNAT SEGÚN REGIÓN 2016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aseline="0">
                <a:latin typeface="Arial Narrow" panose="020B0606020202030204" pitchFamily="34" charset="0"/>
              </a:rPr>
              <a:t>(Millones de soles, porcentaje)</a:t>
            </a:r>
            <a:endParaRPr lang="es-PE" sz="1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32251851851852"/>
          <c:y val="2.2048611111111113E-2"/>
        </c:manualLayout>
      </c:layout>
      <c:overlay val="0"/>
    </c:title>
    <c:autoTitleDeleted val="0"/>
    <c:view3D>
      <c:rotX val="30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039166666666673"/>
          <c:y val="0.17684097222222223"/>
          <c:w val="0.37275129629629628"/>
          <c:h val="0.69041527777777778"/>
        </c:manualLayout>
      </c:layout>
      <c:pie3DChart>
        <c:varyColors val="1"/>
        <c:ser>
          <c:idx val="0"/>
          <c:order val="0"/>
          <c:tx>
            <c:strRef>
              <c:f>Oriente!$V$10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</c:spPr>
          <c:explosion val="7"/>
          <c:dLbls>
            <c:dLbl>
              <c:idx val="0"/>
              <c:layout>
                <c:manualLayout>
                  <c:x val="0.12935185185185186"/>
                  <c:y val="-8.819444444444444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26811111111111113"/>
                  <c:y val="-1.32295138888888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5851851851851856E-2"/>
                  <c:y val="0.176388888888888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818518518518519"/>
                  <c:y val="-7.937500000000000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Oriente!$T$11:$T$14</c:f>
              <c:strCache>
                <c:ptCount val="4"/>
                <c:pt idx="0">
                  <c:v>Ucayali</c:v>
                </c:pt>
                <c:pt idx="1">
                  <c:v>Loreto</c:v>
                </c:pt>
                <c:pt idx="2">
                  <c:v>San Martín</c:v>
                </c:pt>
                <c:pt idx="3">
                  <c:v>Amazonas</c:v>
                </c:pt>
              </c:strCache>
            </c:strRef>
          </c:cat>
          <c:val>
            <c:numRef>
              <c:f>Oriente!$V$11:$V$14</c:f>
              <c:numCache>
                <c:formatCode>0.0</c:formatCode>
                <c:ptCount val="4"/>
                <c:pt idx="0">
                  <c:v>520.94579664000003</c:v>
                </c:pt>
                <c:pt idx="1">
                  <c:v>319.70551431000001</c:v>
                </c:pt>
                <c:pt idx="2">
                  <c:v>199.93837464999996</c:v>
                </c:pt>
                <c:pt idx="3">
                  <c:v>43.253868510000004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Macro Región Oriente: Ingresos Tributarios</a:t>
            </a:r>
            <a:r>
              <a:rPr lang="en-US" sz="10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2005-2016</a:t>
            </a: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345"/>
          <c:y val="0.23152777777777778"/>
          <c:w val="0.78849148148148152"/>
          <c:h val="0.610362847222222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Oriente!$W$75</c:f>
              <c:strCache>
                <c:ptCount val="1"/>
                <c:pt idx="0">
                  <c:v>Ingresos Tributarios (Mlls. S/)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7"/>
              <c:layout>
                <c:manualLayout>
                  <c:x val="-2.340740740740740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Oriente!$T$77:$T$88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Oriente!$W$77:$W$88</c:f>
              <c:numCache>
                <c:formatCode>0.0</c:formatCode>
                <c:ptCount val="12"/>
                <c:pt idx="0">
                  <c:v>369.41581738000002</c:v>
                </c:pt>
                <c:pt idx="1">
                  <c:v>399.09294425999997</c:v>
                </c:pt>
                <c:pt idx="2">
                  <c:v>427.58084669000004</c:v>
                </c:pt>
                <c:pt idx="3">
                  <c:v>486.41693662</c:v>
                </c:pt>
                <c:pt idx="4">
                  <c:v>506.03985107</c:v>
                </c:pt>
                <c:pt idx="5">
                  <c:v>601.5483241999998</c:v>
                </c:pt>
                <c:pt idx="6">
                  <c:v>666.98891229999981</c:v>
                </c:pt>
                <c:pt idx="7">
                  <c:v>825.17464616999996</c:v>
                </c:pt>
                <c:pt idx="8">
                  <c:v>929.39075987999991</c:v>
                </c:pt>
                <c:pt idx="9">
                  <c:v>986.65195127999982</c:v>
                </c:pt>
                <c:pt idx="10">
                  <c:v>990.76563299000009</c:v>
                </c:pt>
                <c:pt idx="11">
                  <c:v>1083.8435541099998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2960"/>
        <c:axId val="66794240"/>
      </c:barChart>
      <c:lineChart>
        <c:grouping val="standard"/>
        <c:varyColors val="0"/>
        <c:ser>
          <c:idx val="0"/>
          <c:order val="1"/>
          <c:tx>
            <c:strRef>
              <c:f>Oriente!$X$75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3.3020000000000001E-2"/>
                  <c:y val="-4.417430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067592592592592E-2"/>
                  <c:y val="-3.5354861111111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371851851851849E-2"/>
                  <c:y val="-4.417430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3020000000000001E-2"/>
                  <c:y val="-3.9764583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chemeClr val="tx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Oriente!$T$77:$T$88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Oriente!$X$77:$X$88</c:f>
              <c:numCache>
                <c:formatCode>0.0%</c:formatCode>
                <c:ptCount val="12"/>
                <c:pt idx="0">
                  <c:v>0.2780579385224522</c:v>
                </c:pt>
                <c:pt idx="1">
                  <c:v>8.0335290162934614E-2</c:v>
                </c:pt>
                <c:pt idx="2">
                  <c:v>7.1381623854118725E-2</c:v>
                </c:pt>
                <c:pt idx="3">
                  <c:v>0.13760225787816127</c:v>
                </c:pt>
                <c:pt idx="4">
                  <c:v>4.034175821745678E-2</c:v>
                </c:pt>
                <c:pt idx="5">
                  <c:v>0.18873705880683334</c:v>
                </c:pt>
                <c:pt idx="6">
                  <c:v>0.10878691780420069</c:v>
                </c:pt>
                <c:pt idx="7">
                  <c:v>0.23716396322769917</c:v>
                </c:pt>
                <c:pt idx="8">
                  <c:v>0.12629582621535085</c:v>
                </c:pt>
                <c:pt idx="9">
                  <c:v>6.1611535074217016E-2</c:v>
                </c:pt>
                <c:pt idx="10">
                  <c:v>4.1693341858428656E-3</c:v>
                </c:pt>
                <c:pt idx="11">
                  <c:v>9.394544786449921E-2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9856"/>
        <c:axId val="66795776"/>
      </c:lineChart>
      <c:catAx>
        <c:axId val="434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6794240"/>
        <c:crosses val="autoZero"/>
        <c:auto val="1"/>
        <c:lblAlgn val="ctr"/>
        <c:lblOffset val="100"/>
        <c:noMultiLvlLbl val="0"/>
      </c:catAx>
      <c:valAx>
        <c:axId val="66794240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3432960"/>
        <c:crosses val="autoZero"/>
        <c:crossBetween val="between"/>
        <c:majorUnit val="500"/>
      </c:valAx>
      <c:valAx>
        <c:axId val="66795776"/>
        <c:scaling>
          <c:orientation val="minMax"/>
          <c:max val="0.4"/>
          <c:min val="-8.0000000000000016E-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6809856"/>
        <c:crosses val="max"/>
        <c:crossBetween val="between"/>
        <c:majorUnit val="0.15000000000000002"/>
      </c:valAx>
      <c:catAx>
        <c:axId val="668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95776"/>
        <c:crosses val="autoZero"/>
        <c:auto val="1"/>
        <c:lblAlgn val="ctr"/>
        <c:lblOffset val="100"/>
        <c:noMultiLvlLbl val="0"/>
      </c:cat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27687351851851849"/>
          <c:y val="0.12046562500000001"/>
          <c:w val="0.45234425925925925"/>
          <c:h val="6.9761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ORIENTE:</a:t>
            </a:r>
            <a:r>
              <a:rPr lang="es-PE" sz="1000" baseline="0">
                <a:solidFill>
                  <a:sysClr val="windowText" lastClr="000000"/>
                </a:solidFill>
              </a:rPr>
              <a:t> </a:t>
            </a:r>
            <a:r>
              <a:rPr lang="es-PE" sz="1000">
                <a:solidFill>
                  <a:sysClr val="windowText" lastClr="000000"/>
                </a:solidFill>
              </a:rPr>
              <a:t>Recaudación</a:t>
            </a:r>
            <a:r>
              <a:rPr lang="es-PE" sz="1000" baseline="0">
                <a:solidFill>
                  <a:sysClr val="windowText" lastClr="000000"/>
                </a:solidFill>
              </a:rPr>
              <a:t> de Principales Tributos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900" b="0" baseline="0">
                <a:solidFill>
                  <a:sysClr val="windowText" lastClr="000000"/>
                </a:solidFill>
              </a:rPr>
              <a:t>(Millones de S/ )</a:t>
            </a:r>
            <a:endParaRPr lang="es-PE" sz="9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353520633363696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5902773134629"/>
          <c:y val="0.17197916666666666"/>
          <c:w val="0.83017539956201147"/>
          <c:h val="0.60943055555555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Oriente!$V$28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Oriente!$U$29:$U$32</c:f>
              <c:strCache>
                <c:ptCount val="4"/>
                <c:pt idx="0">
                  <c:v>IR - Tercera</c:v>
                </c:pt>
                <c:pt idx="1">
                  <c:v>ISC</c:v>
                </c:pt>
                <c:pt idx="2">
                  <c:v>IGV</c:v>
                </c:pt>
                <c:pt idx="3">
                  <c:v>IR . Quinta</c:v>
                </c:pt>
              </c:strCache>
            </c:strRef>
          </c:cat>
          <c:val>
            <c:numRef>
              <c:f>Oriente!$V$29:$V$32</c:f>
              <c:numCache>
                <c:formatCode>0.0</c:formatCode>
                <c:ptCount val="4"/>
                <c:pt idx="0">
                  <c:v>273.32340040999998</c:v>
                </c:pt>
                <c:pt idx="1">
                  <c:v>238.65725481999999</c:v>
                </c:pt>
                <c:pt idx="2">
                  <c:v>139.45658231999997</c:v>
                </c:pt>
                <c:pt idx="3">
                  <c:v>71.554628799999989</c:v>
                </c:pt>
              </c:numCache>
            </c:numRef>
          </c:val>
        </c:ser>
        <c:ser>
          <c:idx val="1"/>
          <c:order val="1"/>
          <c:tx>
            <c:strRef>
              <c:f>Oriente!$W$28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Oriente!$U$29:$U$32</c:f>
              <c:strCache>
                <c:ptCount val="4"/>
                <c:pt idx="0">
                  <c:v>IR - Tercera</c:v>
                </c:pt>
                <c:pt idx="1">
                  <c:v>ISC</c:v>
                </c:pt>
                <c:pt idx="2">
                  <c:v>IGV</c:v>
                </c:pt>
                <c:pt idx="3">
                  <c:v>IR . Quinta</c:v>
                </c:pt>
              </c:strCache>
            </c:strRef>
          </c:cat>
          <c:val>
            <c:numRef>
              <c:f>Oriente!$W$29:$W$32</c:f>
              <c:numCache>
                <c:formatCode>0.0</c:formatCode>
                <c:ptCount val="4"/>
                <c:pt idx="0">
                  <c:v>306.31857290999994</c:v>
                </c:pt>
                <c:pt idx="1">
                  <c:v>264.33362092999994</c:v>
                </c:pt>
                <c:pt idx="2">
                  <c:v>134.27072715</c:v>
                </c:pt>
                <c:pt idx="3">
                  <c:v>76.311550829999987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836352"/>
        <c:axId val="66837888"/>
      </c:barChart>
      <c:catAx>
        <c:axId val="6683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66837888"/>
        <c:crosses val="autoZero"/>
        <c:auto val="1"/>
        <c:lblAlgn val="ctr"/>
        <c:lblOffset val="100"/>
        <c:noMultiLvlLbl val="0"/>
      </c:catAx>
      <c:valAx>
        <c:axId val="66837888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6836352"/>
        <c:crosses val="autoZero"/>
        <c:crossBetween val="between"/>
      </c:val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40444778840668083"/>
          <c:y val="0.14685659722222222"/>
          <c:w val="0.21464055555555556"/>
          <c:h val="0.10656458333333334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r>
              <a:rPr lang="en-US" sz="900">
                <a:solidFill>
                  <a:sysClr val="windowText" lastClr="000000"/>
                </a:solidFill>
                <a:latin typeface="+mn-lt"/>
              </a:rPr>
              <a:t>Oriente: </a:t>
            </a:r>
            <a:r>
              <a:rPr lang="en-US" sz="900" baseline="0">
                <a:solidFill>
                  <a:sysClr val="windowText" lastClr="000000"/>
                </a:solidFill>
                <a:latin typeface="+mn-lt"/>
              </a:rPr>
              <a:t>Recaudación Tributaria - 2016</a:t>
            </a:r>
          </a:p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r>
              <a:rPr lang="en-US" sz="800" b="0" baseline="0">
                <a:solidFill>
                  <a:sysClr val="windowText" lastClr="000000"/>
                </a:solidFill>
                <a:latin typeface="+mn-lt"/>
              </a:rPr>
              <a:t>(En millones de S/ y  Participación %)</a:t>
            </a:r>
            <a:endParaRPr lang="en-US" sz="800" b="0">
              <a:solidFill>
                <a:sysClr val="windowText" lastClr="000000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27691629751446"/>
          <c:y val="0.21152812500000001"/>
          <c:w val="0.59510416666666677"/>
          <c:h val="0.59510416666666677"/>
        </c:manualLayout>
      </c:layout>
      <c:doughnutChart>
        <c:varyColors val="1"/>
        <c:ser>
          <c:idx val="0"/>
          <c:order val="0"/>
          <c:tx>
            <c:strRef>
              <c:f>Oriente!$X$47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Lbls>
            <c:dLbl>
              <c:idx val="0"/>
              <c:layout>
                <c:manualLayout>
                  <c:x val="-0.13785327840768746"/>
                  <c:y val="-0.1675694444444444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576.4</a:t>
                    </a:r>
                    <a:r>
                      <a:rPr lang="en-US"/>
                      <a:t>
53.2%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0589353658270424"/>
                  <c:y val="-0.2469444444444444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264.3</a:t>
                    </a:r>
                    <a:r>
                      <a:rPr lang="en-US"/>
                      <a:t>
24.4%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37889480556328292"/>
                  <c:y val="8.81944444444444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134.3</a:t>
                    </a:r>
                    <a:r>
                      <a:rPr lang="en-US"/>
                      <a:t>
12.4%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7267007994612291"/>
                  <c:y val="3.9687500000000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108.9</a:t>
                    </a:r>
                    <a:r>
                      <a:rPr lang="en-US"/>
                      <a:t>
10.0%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Oriente!$W$48:$W$51</c:f>
              <c:strCache>
                <c:ptCount val="4"/>
                <c:pt idx="0">
                  <c:v>IR</c:v>
                </c:pt>
                <c:pt idx="1">
                  <c:v>ISC</c:v>
                </c:pt>
                <c:pt idx="2">
                  <c:v>IGV</c:v>
                </c:pt>
                <c:pt idx="3">
                  <c:v>Otros Ingresos</c:v>
                </c:pt>
              </c:strCache>
            </c:strRef>
          </c:cat>
          <c:val>
            <c:numRef>
              <c:f>Oriente!$X$48:$X$51</c:f>
              <c:numCache>
                <c:formatCode>#,##0.0</c:formatCode>
                <c:ptCount val="4"/>
                <c:pt idx="0">
                  <c:v>576.38800810999999</c:v>
                </c:pt>
                <c:pt idx="1">
                  <c:v>264.33362092999994</c:v>
                </c:pt>
                <c:pt idx="2">
                  <c:v>134.27072715</c:v>
                </c:pt>
                <c:pt idx="3">
                  <c:v>108.85119792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10"/>
        <c:holeSize val="73"/>
      </c:doughnutChart>
    </c:plotArea>
    <c:legend>
      <c:legendPos val="r"/>
      <c:layout>
        <c:manualLayout>
          <c:xMode val="edge"/>
          <c:yMode val="edge"/>
          <c:x val="0.33102621139491212"/>
          <c:y val="0.37585520833333336"/>
          <c:w val="0.35589344997469313"/>
          <c:h val="0.25699861111111111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Oriente:</a:t>
            </a:r>
            <a:r>
              <a:rPr lang="es-PE" sz="1000" baseline="0">
                <a:solidFill>
                  <a:sysClr val="windowText" lastClr="000000"/>
                </a:solidFill>
              </a:rPr>
              <a:t> Impuesto a la Renta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900" b="0" baseline="0">
                <a:solidFill>
                  <a:sysClr val="windowText" lastClr="000000"/>
                </a:solidFill>
              </a:rPr>
              <a:t>(Participación % </a:t>
            </a:r>
            <a:r>
              <a:rPr lang="es-PE" sz="1000" baseline="0">
                <a:solidFill>
                  <a:sysClr val="windowText" lastClr="000000"/>
                </a:solidFill>
              </a:rPr>
              <a:t>)</a:t>
            </a:r>
            <a:endParaRPr lang="es-PE" sz="10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56809416300113E-2"/>
          <c:y val="0.19929861111111111"/>
          <c:w val="0.58116215277777783"/>
          <c:h val="0.5811621527777778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4"/>
            <c:bubble3D val="0"/>
            <c:spPr>
              <a:solidFill>
                <a:srgbClr val="FCF6F8"/>
              </a:solidFill>
              <a:ln w="3175">
                <a:solidFill>
                  <a:schemeClr val="accent2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Oriente!$T$48:$T$53</c:f>
              <c:strCache>
                <c:ptCount val="6"/>
                <c:pt idx="0">
                  <c:v>Tercera Categoría</c:v>
                </c:pt>
                <c:pt idx="1">
                  <c:v>Quinta Categoría</c:v>
                </c:pt>
                <c:pt idx="2">
                  <c:v>Regularización</c:v>
                </c:pt>
                <c:pt idx="3">
                  <c:v>No domiciliados</c:v>
                </c:pt>
                <c:pt idx="4">
                  <c:v>Régimen Especial del IR</c:v>
                </c:pt>
                <c:pt idx="5">
                  <c:v>Otras Rentas</c:v>
                </c:pt>
              </c:strCache>
            </c:strRef>
          </c:cat>
          <c:val>
            <c:numRef>
              <c:f>Oriente!$U$48:$U$53</c:f>
              <c:numCache>
                <c:formatCode>0.0</c:formatCode>
                <c:ptCount val="6"/>
                <c:pt idx="0">
                  <c:v>306.31857290999994</c:v>
                </c:pt>
                <c:pt idx="1">
                  <c:v>76.311550829999987</c:v>
                </c:pt>
                <c:pt idx="2">
                  <c:v>57.381081630000004</c:v>
                </c:pt>
                <c:pt idx="3">
                  <c:v>42.292869260000018</c:v>
                </c:pt>
                <c:pt idx="4">
                  <c:v>30.288557580000003</c:v>
                </c:pt>
                <c:pt idx="5">
                  <c:v>63.795375900000003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90842034262811"/>
          <c:y val="0.29042777777777773"/>
          <c:w val="0.29536562499999997"/>
          <c:h val="0.38126458333333335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131123</xdr:colOff>
      <xdr:row>28</xdr:row>
      <xdr:rowOff>35874</xdr:rowOff>
    </xdr:from>
    <xdr:to>
      <xdr:col>16</xdr:col>
      <xdr:colOff>664523</xdr:colOff>
      <xdr:row>30</xdr:row>
      <xdr:rowOff>112074</xdr:rowOff>
    </xdr:to>
    <xdr:sp macro="" textlink="">
      <xdr:nvSpPr>
        <xdr:cNvPr id="4" name="3 Flecha abajo"/>
        <xdr:cNvSpPr/>
      </xdr:nvSpPr>
      <xdr:spPr>
        <a:xfrm rot="16200000">
          <a:off x="11708080" y="5671953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134025</xdr:colOff>
      <xdr:row>4</xdr:row>
      <xdr:rowOff>119062</xdr:rowOff>
    </xdr:from>
    <xdr:to>
      <xdr:col>25</xdr:col>
      <xdr:colOff>533400</xdr:colOff>
      <xdr:row>19</xdr:row>
      <xdr:rowOff>141562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247650</xdr:colOff>
      <xdr:row>9</xdr:row>
      <xdr:rowOff>161925</xdr:rowOff>
    </xdr:from>
    <xdr:to>
      <xdr:col>17</xdr:col>
      <xdr:colOff>66675</xdr:colOff>
      <xdr:row>12</xdr:row>
      <xdr:rowOff>47625</xdr:rowOff>
    </xdr:to>
    <xdr:sp macro="" textlink="">
      <xdr:nvSpPr>
        <xdr:cNvPr id="8" name="7 Flecha abajo"/>
        <xdr:cNvSpPr/>
      </xdr:nvSpPr>
      <xdr:spPr>
        <a:xfrm rot="16200000">
          <a:off x="11858625" y="199072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95095</xdr:colOff>
      <xdr:row>73</xdr:row>
      <xdr:rowOff>39679</xdr:rowOff>
    </xdr:from>
    <xdr:to>
      <xdr:col>25</xdr:col>
      <xdr:colOff>433881</xdr:colOff>
      <xdr:row>88</xdr:row>
      <xdr:rowOff>62179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76200</xdr:colOff>
      <xdr:row>79</xdr:row>
      <xdr:rowOff>28575</xdr:rowOff>
    </xdr:from>
    <xdr:to>
      <xdr:col>16</xdr:col>
      <xdr:colOff>609600</xdr:colOff>
      <xdr:row>81</xdr:row>
      <xdr:rowOff>104775</xdr:rowOff>
    </xdr:to>
    <xdr:sp macro="" textlink="">
      <xdr:nvSpPr>
        <xdr:cNvPr id="10" name="9 Flecha abajo"/>
        <xdr:cNvSpPr/>
      </xdr:nvSpPr>
      <xdr:spPr>
        <a:xfrm rot="16200000">
          <a:off x="11687175" y="1590675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147915</xdr:colOff>
      <xdr:row>22</xdr:row>
      <xdr:rowOff>102136</xdr:rowOff>
    </xdr:from>
    <xdr:to>
      <xdr:col>25</xdr:col>
      <xdr:colOff>547290</xdr:colOff>
      <xdr:row>37</xdr:row>
      <xdr:rowOff>124636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634659</xdr:colOff>
      <xdr:row>45</xdr:row>
      <xdr:rowOff>133090</xdr:rowOff>
    </xdr:from>
    <xdr:to>
      <xdr:col>25</xdr:col>
      <xdr:colOff>657159</xdr:colOff>
      <xdr:row>60</xdr:row>
      <xdr:rowOff>155590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17</xdr:col>
      <xdr:colOff>563482</xdr:colOff>
      <xdr:row>45</xdr:row>
      <xdr:rowOff>142684</xdr:rowOff>
    </xdr:from>
    <xdr:to>
      <xdr:col>21</xdr:col>
      <xdr:colOff>586613</xdr:colOff>
      <xdr:row>60</xdr:row>
      <xdr:rowOff>165184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66675</xdr:colOff>
      <xdr:row>50</xdr:row>
      <xdr:rowOff>0</xdr:rowOff>
    </xdr:from>
    <xdr:to>
      <xdr:col>16</xdr:col>
      <xdr:colOff>600075</xdr:colOff>
      <xdr:row>52</xdr:row>
      <xdr:rowOff>76200</xdr:rowOff>
    </xdr:to>
    <xdr:sp macro="" textlink="">
      <xdr:nvSpPr>
        <xdr:cNvPr id="13" name="12 Flecha abajo"/>
        <xdr:cNvSpPr/>
      </xdr:nvSpPr>
      <xdr:spPr>
        <a:xfrm rot="16200000">
          <a:off x="11677650" y="103536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0.00529</cdr:x>
      <cdr:y>0.91447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2633663"/>
          <a:ext cx="5295879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0.93762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00338"/>
          <a:ext cx="5400000" cy="179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0.92171</cdr:y>
    </cdr:from>
    <cdr:to>
      <cdr:x>1</cdr:x>
      <cdr:y>0.99519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4511"/>
          <a:ext cx="5339409" cy="211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0.43498</cdr:x>
      <cdr:y>0.33148</cdr:y>
    </cdr:from>
    <cdr:to>
      <cdr:x>0.45516</cdr:x>
      <cdr:y>0.38148</cdr:y>
    </cdr:to>
    <cdr:sp macro="" textlink="">
      <cdr:nvSpPr>
        <cdr:cNvPr id="6" name="1 Flecha arriba"/>
        <cdr:cNvSpPr/>
      </cdr:nvSpPr>
      <cdr:spPr>
        <a:xfrm xmlns:a="http://schemas.openxmlformats.org/drawingml/2006/main">
          <a:off x="2325170" y="954657"/>
          <a:ext cx="107871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0.64431</cdr:x>
      <cdr:y>0.56385</cdr:y>
    </cdr:from>
    <cdr:to>
      <cdr:x>0.66449</cdr:x>
      <cdr:y>0.61385</cdr:y>
    </cdr:to>
    <cdr:sp macro="" textlink="">
      <cdr:nvSpPr>
        <cdr:cNvPr id="9" name="1 Flecha abajo"/>
        <cdr:cNvSpPr/>
      </cdr:nvSpPr>
      <cdr:spPr>
        <a:xfrm xmlns:a="http://schemas.openxmlformats.org/drawingml/2006/main">
          <a:off x="3444102" y="1623874"/>
          <a:ext cx="107871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0.22881</cdr:x>
      <cdr:y>0.25424</cdr:y>
    </cdr:from>
    <cdr:to>
      <cdr:x>0.24899</cdr:x>
      <cdr:y>0.30424</cdr:y>
    </cdr:to>
    <cdr:sp macro="" textlink="">
      <cdr:nvSpPr>
        <cdr:cNvPr id="7" name="1 Flecha arriba"/>
        <cdr:cNvSpPr/>
      </cdr:nvSpPr>
      <cdr:spPr>
        <a:xfrm xmlns:a="http://schemas.openxmlformats.org/drawingml/2006/main">
          <a:off x="1223108" y="732205"/>
          <a:ext cx="107871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0.85248</cdr:x>
      <cdr:y>0.6562</cdr:y>
    </cdr:from>
    <cdr:to>
      <cdr:x>0.87266</cdr:x>
      <cdr:y>0.7062</cdr:y>
    </cdr:to>
    <cdr:sp macro="" textlink="">
      <cdr:nvSpPr>
        <cdr:cNvPr id="10" name="1 Flecha arriba"/>
        <cdr:cNvSpPr/>
      </cdr:nvSpPr>
      <cdr:spPr>
        <a:xfrm xmlns:a="http://schemas.openxmlformats.org/drawingml/2006/main">
          <a:off x="4556857" y="1889857"/>
          <a:ext cx="107871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0.94174</cdr:y>
    </cdr:from>
    <cdr:to>
      <cdr:x>1</cdr:x>
      <cdr:y>0.99283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12211"/>
          <a:ext cx="2886569" cy="14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0.90202</cdr:y>
    </cdr:from>
    <cdr:to>
      <cdr:x>1</cdr:x>
      <cdr:y>0.99945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7814"/>
          <a:ext cx="2886569" cy="280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/>
            <a:t>*Incluye</a:t>
          </a:r>
          <a:r>
            <a:rPr lang="es-PE" sz="700" i="1" baseline="0"/>
            <a:t> Renta de Primera , Segunda  y Cuarta Categoría,  y otras rentas.</a:t>
          </a:r>
        </a:p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O6" sqref="O6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0.25" x14ac:dyDescent="0.25">
      <c r="A3" s="121" t="s">
        <v>62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x14ac:dyDescent="0.25">
      <c r="A4" s="122" t="s">
        <v>74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J21" sqref="J21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123" t="s">
        <v>22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2:15" x14ac:dyDescent="0.25"/>
    <row r="11" spans="2:15" x14ac:dyDescent="0.25">
      <c r="G11" s="9"/>
    </row>
    <row r="12" spans="2:15" x14ac:dyDescent="0.25">
      <c r="D12" s="9"/>
      <c r="F12" s="9" t="s">
        <v>68</v>
      </c>
      <c r="G12" s="9"/>
      <c r="K12" s="9">
        <v>1</v>
      </c>
    </row>
    <row r="13" spans="2:15" x14ac:dyDescent="0.25">
      <c r="E13" s="9"/>
      <c r="G13" s="9" t="s">
        <v>69</v>
      </c>
      <c r="K13" s="9">
        <v>2</v>
      </c>
    </row>
    <row r="14" spans="2:15" x14ac:dyDescent="0.25">
      <c r="E14" s="9"/>
      <c r="G14" s="9" t="s">
        <v>70</v>
      </c>
      <c r="K14" s="9">
        <v>3</v>
      </c>
    </row>
    <row r="15" spans="2:15" x14ac:dyDescent="0.25">
      <c r="E15" s="9"/>
      <c r="G15" s="9" t="s">
        <v>71</v>
      </c>
      <c r="K15" s="9">
        <v>4</v>
      </c>
    </row>
    <row r="16" spans="2:15" x14ac:dyDescent="0.25">
      <c r="E16" s="9"/>
      <c r="G16" s="9" t="s">
        <v>72</v>
      </c>
      <c r="K16" s="9">
        <v>5</v>
      </c>
    </row>
    <row r="17" spans="5:11" x14ac:dyDescent="0.25">
      <c r="E17" s="9"/>
      <c r="G17" s="9"/>
      <c r="K17" s="9"/>
    </row>
    <row r="18" spans="5:11" x14ac:dyDescent="0.25">
      <c r="E18" s="9"/>
      <c r="K18" s="9"/>
    </row>
    <row r="19" spans="5:11" x14ac:dyDescent="0.25">
      <c r="E19" s="9"/>
      <c r="K19" s="9"/>
    </row>
    <row r="20" spans="5:11" x14ac:dyDescent="0.25">
      <c r="E20" s="9"/>
      <c r="K20" s="9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9"/>
  <sheetViews>
    <sheetView zoomScaleNormal="100" workbookViewId="0">
      <selection activeCell="A10" sqref="A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11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133" t="s">
        <v>86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S1" s="111"/>
      <c r="T1" s="111"/>
      <c r="U1" s="111"/>
      <c r="V1" s="111"/>
      <c r="W1" s="111"/>
      <c r="X1" s="111"/>
      <c r="Y1" s="111"/>
      <c r="Z1" s="111"/>
    </row>
    <row r="2" spans="2:26" x14ac:dyDescent="0.25">
      <c r="B2" s="100" t="str">
        <f>+B6</f>
        <v>1. Recaudación Tributos Internos por regiones</v>
      </c>
      <c r="C2" s="102"/>
      <c r="D2" s="102"/>
      <c r="E2" s="102"/>
      <c r="F2" s="102"/>
      <c r="G2" s="102"/>
      <c r="H2" s="102"/>
      <c r="I2" s="101"/>
      <c r="J2" s="100" t="str">
        <f>+B70</f>
        <v>4. Ingresos Tributarios recaudados por la SUNAT, 2004-2016</v>
      </c>
      <c r="K2" s="13"/>
      <c r="L2" s="43"/>
      <c r="M2" s="16"/>
      <c r="N2" s="16"/>
      <c r="O2" s="16"/>
      <c r="P2" s="16"/>
    </row>
    <row r="3" spans="2:26" x14ac:dyDescent="0.25">
      <c r="B3" s="100" t="str">
        <f>+B22</f>
        <v>2. Recaudación Tributos Internos - Principales tributos</v>
      </c>
      <c r="C3" s="100"/>
      <c r="D3" s="100"/>
      <c r="E3" s="100"/>
      <c r="F3" s="101"/>
      <c r="G3" s="101"/>
      <c r="H3" s="102"/>
      <c r="I3" s="101"/>
      <c r="J3" s="100" t="str">
        <f>+B94</f>
        <v>5. Recaudacion Tributaria y Contribuyentes al I Trimestre del 2016</v>
      </c>
      <c r="K3" s="13"/>
      <c r="L3" s="16"/>
      <c r="M3" s="16"/>
      <c r="N3" s="16"/>
      <c r="O3" s="16"/>
      <c r="P3" s="16"/>
    </row>
    <row r="4" spans="2:26" x14ac:dyDescent="0.25">
      <c r="B4" s="103" t="str">
        <f>+B42</f>
        <v>3. Recaudación Tributos Internos - Detalle de cargas Tributarias</v>
      </c>
      <c r="C4" s="103"/>
      <c r="D4" s="103"/>
      <c r="E4" s="103"/>
      <c r="F4" s="104"/>
      <c r="G4" s="105"/>
      <c r="H4" s="105"/>
      <c r="I4" s="105"/>
      <c r="J4" s="105"/>
      <c r="K4" s="20"/>
      <c r="L4" s="20"/>
      <c r="M4" s="20"/>
      <c r="N4" s="20"/>
      <c r="O4" s="20"/>
      <c r="P4" s="20"/>
    </row>
    <row r="5" spans="2:26" x14ac:dyDescent="0.25">
      <c r="B5" s="6"/>
      <c r="C5" s="8"/>
      <c r="D5" s="8"/>
      <c r="E5" s="8"/>
      <c r="F5" s="8"/>
      <c r="G5" s="5"/>
      <c r="H5" s="5"/>
    </row>
    <row r="6" spans="2:26" x14ac:dyDescent="0.25">
      <c r="B6" s="28" t="s">
        <v>49</v>
      </c>
      <c r="C6" s="11"/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44"/>
      <c r="R6" s="87"/>
    </row>
    <row r="7" spans="2:26" x14ac:dyDescent="0.25">
      <c r="B7" s="29"/>
      <c r="C7" s="124" t="str">
        <f>+CONCATENATE("Durante el 2016 se han recaudado S/ ", FIXED(G17,1)," millones en la macro región,  ", IF(L17&lt;0, "una reducción", "un aumento"), " de  ", FIXED(L17*100,1),"% respecto a lo recaudado el 2015 en el mimo periodo. Entre las regiones donde se recaudaron más que el año anterior se encuentran ",F13, " y ", F16,".")</f>
        <v>Durante el 2016 se han recaudado S/ 1,083.8 millones en la macro región,  un aumento de  9.4% respecto a lo recaudado el 2015 en el mimo periodo. Entre las regiones donde se recaudaron más que el año anterior se encuentran Amazonas y Ucayali.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45"/>
      <c r="R7" s="87"/>
    </row>
    <row r="8" spans="2:26" x14ac:dyDescent="0.25">
      <c r="B8" s="30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45"/>
      <c r="R8" s="87"/>
      <c r="T8" s="119"/>
      <c r="U8" s="119"/>
      <c r="V8" s="119"/>
      <c r="W8" s="119"/>
      <c r="X8" s="119"/>
    </row>
    <row r="9" spans="2:26" x14ac:dyDescent="0.25">
      <c r="B9" s="30"/>
      <c r="C9" s="10"/>
      <c r="D9" s="10"/>
      <c r="E9" s="10"/>
      <c r="F9" s="134" t="s">
        <v>32</v>
      </c>
      <c r="G9" s="134"/>
      <c r="H9" s="134"/>
      <c r="I9" s="134"/>
      <c r="J9" s="134"/>
      <c r="K9" s="134"/>
      <c r="L9" s="134"/>
      <c r="M9" s="75"/>
      <c r="N9" s="10"/>
      <c r="O9" s="10"/>
      <c r="P9" s="45"/>
      <c r="R9" s="87"/>
      <c r="T9" s="87"/>
      <c r="U9" s="87"/>
      <c r="V9" s="87"/>
      <c r="W9" s="87"/>
      <c r="X9" s="87"/>
    </row>
    <row r="10" spans="2:26" x14ac:dyDescent="0.25">
      <c r="B10" s="30"/>
      <c r="C10" s="10"/>
      <c r="D10" s="10"/>
      <c r="E10" s="76"/>
      <c r="F10" s="135"/>
      <c r="G10" s="135"/>
      <c r="H10" s="135"/>
      <c r="I10" s="135"/>
      <c r="J10" s="135"/>
      <c r="K10" s="135"/>
      <c r="L10" s="135"/>
      <c r="M10" s="76"/>
      <c r="N10" s="10"/>
      <c r="O10" s="10"/>
      <c r="P10" s="45"/>
      <c r="R10" s="87"/>
      <c r="T10" s="88"/>
      <c r="U10" s="88">
        <v>2015</v>
      </c>
      <c r="V10" s="88">
        <v>2016</v>
      </c>
      <c r="W10" s="88" t="s">
        <v>28</v>
      </c>
      <c r="X10" s="87"/>
    </row>
    <row r="11" spans="2:26" x14ac:dyDescent="0.25">
      <c r="B11" s="78"/>
      <c r="C11" s="79"/>
      <c r="D11" s="10"/>
      <c r="E11" s="10"/>
      <c r="F11" s="142" t="s">
        <v>47</v>
      </c>
      <c r="G11" s="130">
        <v>2016</v>
      </c>
      <c r="H11" s="130"/>
      <c r="I11" s="130">
        <v>2015</v>
      </c>
      <c r="J11" s="130"/>
      <c r="K11" s="131" t="s">
        <v>29</v>
      </c>
      <c r="L11" s="131"/>
      <c r="M11" s="10"/>
      <c r="N11" s="10"/>
      <c r="O11" s="10"/>
      <c r="P11" s="45"/>
      <c r="R11" s="87"/>
      <c r="T11" s="87" t="s">
        <v>72</v>
      </c>
      <c r="U11" s="89">
        <v>459.27390883999999</v>
      </c>
      <c r="V11" s="89">
        <v>520.94579664000003</v>
      </c>
      <c r="W11" s="90">
        <f>+V11/U11-1</f>
        <v>0.13428127880324481</v>
      </c>
      <c r="X11" s="87"/>
    </row>
    <row r="12" spans="2:26" x14ac:dyDescent="0.25">
      <c r="B12" s="78"/>
      <c r="C12" s="79"/>
      <c r="D12" s="10"/>
      <c r="E12" s="10"/>
      <c r="F12" s="142"/>
      <c r="G12" s="47" t="s">
        <v>20</v>
      </c>
      <c r="H12" s="47" t="s">
        <v>27</v>
      </c>
      <c r="I12" s="47" t="s">
        <v>20</v>
      </c>
      <c r="J12" s="47" t="s">
        <v>27</v>
      </c>
      <c r="K12" s="47" t="s">
        <v>20</v>
      </c>
      <c r="L12" s="47" t="s">
        <v>28</v>
      </c>
      <c r="M12" s="10"/>
      <c r="N12" s="10"/>
      <c r="O12" s="10"/>
      <c r="P12" s="45"/>
      <c r="R12" s="87"/>
      <c r="T12" s="87" t="s">
        <v>70</v>
      </c>
      <c r="U12" s="89">
        <v>310.68478305999997</v>
      </c>
      <c r="V12" s="89">
        <v>319.70551431000001</v>
      </c>
      <c r="W12" s="90">
        <f>+V12/U12-1</f>
        <v>2.9034995409665587E-2</v>
      </c>
      <c r="X12" s="87"/>
    </row>
    <row r="13" spans="2:26" x14ac:dyDescent="0.25">
      <c r="B13" s="78"/>
      <c r="C13" s="79"/>
      <c r="D13" s="10"/>
      <c r="E13" s="10"/>
      <c r="F13" s="77" t="s">
        <v>69</v>
      </c>
      <c r="G13" s="34">
        <f>+Amazonas!H21</f>
        <v>43.253868510000004</v>
      </c>
      <c r="H13" s="24">
        <f>+G13/G$17</f>
        <v>3.9907852333465221E-2</v>
      </c>
      <c r="I13" s="34">
        <f>+Amazonas!J21</f>
        <v>34.80975479</v>
      </c>
      <c r="J13" s="24">
        <f>+I13/I$17</f>
        <v>3.5134196858391982E-2</v>
      </c>
      <c r="K13" s="36">
        <f t="shared" ref="K13:K17" si="0">+G13-I13</f>
        <v>8.4441137200000043</v>
      </c>
      <c r="L13" s="24">
        <f t="shared" ref="L13:L17" si="1">+G13/I13-1</f>
        <v>0.24257894865797192</v>
      </c>
      <c r="M13" s="10"/>
      <c r="N13" s="10"/>
      <c r="O13" s="10"/>
      <c r="P13" s="45"/>
      <c r="R13" s="87"/>
      <c r="T13" s="87" t="s">
        <v>71</v>
      </c>
      <c r="U13" s="89">
        <v>185.99718629999998</v>
      </c>
      <c r="V13" s="89">
        <v>199.93837464999996</v>
      </c>
      <c r="W13" s="90">
        <f>+V13/U13-1</f>
        <v>7.4953759394584818E-2</v>
      </c>
      <c r="X13" s="87"/>
    </row>
    <row r="14" spans="2:26" x14ac:dyDescent="0.25">
      <c r="B14" s="78"/>
      <c r="C14" s="79"/>
      <c r="D14" s="10"/>
      <c r="E14" s="10"/>
      <c r="F14" s="77" t="s">
        <v>70</v>
      </c>
      <c r="G14" s="33">
        <f>+Loreto!H21</f>
        <v>319.70551431000001</v>
      </c>
      <c r="H14" s="42">
        <f>+G14/G$17</f>
        <v>0.29497385771005186</v>
      </c>
      <c r="I14" s="33">
        <f>+Loreto!J21</f>
        <v>310.68478305999997</v>
      </c>
      <c r="J14" s="42">
        <f>+I14/I$17</f>
        <v>0.31358050048869207</v>
      </c>
      <c r="K14" s="33">
        <f t="shared" si="0"/>
        <v>9.0207312500000398</v>
      </c>
      <c r="L14" s="42">
        <f t="shared" si="1"/>
        <v>2.9034995409665587E-2</v>
      </c>
      <c r="M14" s="10"/>
      <c r="N14" s="10"/>
      <c r="O14" s="10"/>
      <c r="P14" s="45"/>
      <c r="R14" s="87"/>
      <c r="T14" s="87" t="s">
        <v>69</v>
      </c>
      <c r="U14" s="89">
        <v>34.80975479</v>
      </c>
      <c r="V14" s="89">
        <v>43.253868510000004</v>
      </c>
      <c r="W14" s="90">
        <f>+V14/U14-1</f>
        <v>0.24257894865797192</v>
      </c>
      <c r="X14" s="87"/>
    </row>
    <row r="15" spans="2:26" x14ac:dyDescent="0.25">
      <c r="B15" s="78"/>
      <c r="C15" s="79"/>
      <c r="D15" s="10"/>
      <c r="E15" s="10"/>
      <c r="F15" s="77" t="s">
        <v>71</v>
      </c>
      <c r="G15" s="33">
        <f>+'San Martín'!H21</f>
        <v>199.93837464999996</v>
      </c>
      <c r="H15" s="42">
        <f>+G15/G$17</f>
        <v>0.18447161852079261</v>
      </c>
      <c r="I15" s="33">
        <f>+'San Martín'!J21</f>
        <v>185.99718629999998</v>
      </c>
      <c r="J15" s="42">
        <f>+I15/I$17</f>
        <v>0.18773076104657063</v>
      </c>
      <c r="K15" s="33">
        <f t="shared" si="0"/>
        <v>13.941188349999976</v>
      </c>
      <c r="L15" s="42">
        <f t="shared" si="1"/>
        <v>7.4953759394584818E-2</v>
      </c>
      <c r="M15" s="10"/>
      <c r="N15" s="10"/>
      <c r="O15" s="10"/>
      <c r="P15" s="45"/>
      <c r="R15" s="87"/>
      <c r="U15" s="112"/>
      <c r="V15" s="112"/>
      <c r="W15" s="113"/>
    </row>
    <row r="16" spans="2:26" x14ac:dyDescent="0.25">
      <c r="B16" s="78"/>
      <c r="C16" s="79"/>
      <c r="D16" s="10"/>
      <c r="E16" s="10"/>
      <c r="F16" s="86" t="s">
        <v>72</v>
      </c>
      <c r="G16" s="34">
        <f>+Ucayali!H21</f>
        <v>520.94579664000003</v>
      </c>
      <c r="H16" s="24">
        <f>+G16/G$17</f>
        <v>0.48064667143569034</v>
      </c>
      <c r="I16" s="34">
        <f>+Ucayali!J21</f>
        <v>459.27390883999999</v>
      </c>
      <c r="J16" s="24">
        <f>+I16/I$17</f>
        <v>0.46355454160634529</v>
      </c>
      <c r="K16" s="36">
        <f t="shared" si="0"/>
        <v>61.671887800000036</v>
      </c>
      <c r="L16" s="24">
        <f t="shared" si="1"/>
        <v>0.13428127880324481</v>
      </c>
      <c r="M16" s="10"/>
      <c r="N16" s="10"/>
      <c r="O16" s="10"/>
      <c r="P16" s="45"/>
      <c r="R16" s="87"/>
      <c r="U16" s="112"/>
      <c r="V16" s="112"/>
      <c r="W16" s="113"/>
    </row>
    <row r="17" spans="2:25" x14ac:dyDescent="0.25">
      <c r="B17" s="78"/>
      <c r="C17" s="79"/>
      <c r="D17" s="79"/>
      <c r="E17" s="79"/>
      <c r="F17" s="85" t="s">
        <v>48</v>
      </c>
      <c r="G17" s="61">
        <f>SUM(G13:G16)</f>
        <v>1083.84355411</v>
      </c>
      <c r="H17" s="83">
        <f>SUM(H13:H16)</f>
        <v>1</v>
      </c>
      <c r="I17" s="61">
        <f>SUM(I13:I16)</f>
        <v>990.76563298999997</v>
      </c>
      <c r="J17" s="83">
        <f>SUM(J13:J16)</f>
        <v>1</v>
      </c>
      <c r="K17" s="58">
        <f t="shared" si="0"/>
        <v>93.077921120000042</v>
      </c>
      <c r="L17" s="25">
        <f t="shared" si="1"/>
        <v>9.3945447864499654E-2</v>
      </c>
      <c r="M17" s="10"/>
      <c r="N17" s="10"/>
      <c r="O17" s="10"/>
      <c r="P17" s="45"/>
      <c r="R17" s="87"/>
    </row>
    <row r="18" spans="2:25" x14ac:dyDescent="0.25">
      <c r="B18" s="78"/>
      <c r="C18" s="79"/>
      <c r="D18" s="79"/>
      <c r="E18" s="79"/>
      <c r="F18" s="143" t="s">
        <v>50</v>
      </c>
      <c r="G18" s="143"/>
      <c r="H18" s="143"/>
      <c r="I18" s="143"/>
      <c r="J18" s="143"/>
      <c r="K18" s="143"/>
      <c r="L18" s="143"/>
      <c r="M18" s="84"/>
      <c r="N18" s="84"/>
      <c r="O18" s="10"/>
      <c r="P18" s="45"/>
      <c r="R18" s="87"/>
    </row>
    <row r="19" spans="2:25" x14ac:dyDescent="0.25">
      <c r="B19" s="80"/>
      <c r="C19" s="81"/>
      <c r="D19" s="81"/>
      <c r="E19" s="81"/>
      <c r="F19" s="81"/>
      <c r="G19" s="82"/>
      <c r="H19" s="82"/>
      <c r="I19" s="22"/>
      <c r="J19" s="22"/>
      <c r="K19" s="22"/>
      <c r="L19" s="22"/>
      <c r="M19" s="22"/>
      <c r="N19" s="22"/>
      <c r="O19" s="22"/>
      <c r="P19" s="46"/>
      <c r="R19" s="87"/>
    </row>
    <row r="20" spans="2:25" x14ac:dyDescent="0.25">
      <c r="B20" s="6"/>
      <c r="C20" s="8"/>
      <c r="D20" s="8"/>
      <c r="E20" s="8"/>
      <c r="F20" s="8"/>
      <c r="G20" s="5"/>
      <c r="H20" s="5"/>
    </row>
    <row r="21" spans="2:25" x14ac:dyDescent="0.25">
      <c r="B21" s="6"/>
      <c r="C21" s="8"/>
      <c r="D21" s="8"/>
      <c r="E21" s="8"/>
      <c r="F21" s="8"/>
      <c r="G21" s="5"/>
      <c r="H21" s="5"/>
    </row>
    <row r="22" spans="2:25" x14ac:dyDescent="0.25">
      <c r="B22" s="28" t="s">
        <v>52</v>
      </c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44"/>
      <c r="R22" s="10"/>
      <c r="W22" s="114"/>
      <c r="X22" s="114"/>
      <c r="Y22" s="114"/>
    </row>
    <row r="23" spans="2:25" x14ac:dyDescent="0.25">
      <c r="B23" s="29"/>
      <c r="C23" s="124" t="str">
        <f>+CONCATENATE("Durante el 2016 en la macro región se ha logrado recaudar S/ ", FIXED(H36,1)," millones por tributos internos, cifra  superior en ",FIXED(100*M36,1),"% respecto a lo recaudado en el mismo periodo del 2015. Es así que se recaudaron S/ ",FIXED(H29,1)," millones por Impuesto a la Renta, S/ ", FIXED(H32,1)," millones por Impuesto a la producción y el Consumo y solo S/ ",FIXED(H35,1)," millones por otros conceptos.")</f>
        <v>Durante el 2016 en la macro región se ha logrado recaudar S/ 1,083.8 millones por tributos internos, cifra  superior en 9.4% respecto a lo recaudado en el mismo periodo del 2015. Es así que se recaudaron S/ 576.4 millones por Impuesto a la Renta, S/ 398.6 millones por Impuesto a la producción y el Consumo y solo S/ 108.9 millones por otros conceptos.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45"/>
      <c r="R23" s="10"/>
      <c r="W23" s="114"/>
      <c r="X23" s="114"/>
      <c r="Y23" s="114"/>
    </row>
    <row r="24" spans="2:25" x14ac:dyDescent="0.25">
      <c r="B24" s="30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45"/>
      <c r="R24" s="74"/>
      <c r="W24" s="114"/>
      <c r="X24" s="114"/>
      <c r="Y24" s="114"/>
    </row>
    <row r="25" spans="2:25" x14ac:dyDescent="0.25">
      <c r="B25" s="30"/>
      <c r="C25" s="10"/>
      <c r="D25" s="10"/>
      <c r="E25" s="134" t="s">
        <v>32</v>
      </c>
      <c r="F25" s="134"/>
      <c r="G25" s="134"/>
      <c r="H25" s="134"/>
      <c r="I25" s="134"/>
      <c r="J25" s="134"/>
      <c r="K25" s="134"/>
      <c r="L25" s="134"/>
      <c r="M25" s="134"/>
      <c r="N25" s="10"/>
      <c r="O25" s="10"/>
      <c r="P25" s="45"/>
      <c r="R25" s="10"/>
      <c r="W25" s="114"/>
      <c r="X25" s="114"/>
      <c r="Y25" s="114"/>
    </row>
    <row r="26" spans="2:25" ht="15" customHeight="1" x14ac:dyDescent="0.25">
      <c r="B26" s="30"/>
      <c r="C26" s="10"/>
      <c r="D26" s="10"/>
      <c r="E26" s="135"/>
      <c r="F26" s="135"/>
      <c r="G26" s="135"/>
      <c r="H26" s="135"/>
      <c r="I26" s="135"/>
      <c r="J26" s="135"/>
      <c r="K26" s="135"/>
      <c r="L26" s="135"/>
      <c r="M26" s="135"/>
      <c r="N26" s="10"/>
      <c r="O26" s="10"/>
      <c r="P26" s="45"/>
      <c r="R26" s="10"/>
      <c r="U26" s="87"/>
      <c r="V26" s="87"/>
      <c r="W26" s="92"/>
      <c r="X26" s="92"/>
      <c r="Y26" s="114"/>
    </row>
    <row r="27" spans="2:25" x14ac:dyDescent="0.25">
      <c r="B27" s="30"/>
      <c r="C27" s="10"/>
      <c r="D27" s="10"/>
      <c r="E27" s="136" t="s">
        <v>33</v>
      </c>
      <c r="F27" s="137"/>
      <c r="G27" s="138"/>
      <c r="H27" s="130">
        <v>2016</v>
      </c>
      <c r="I27" s="130"/>
      <c r="J27" s="130">
        <v>2015</v>
      </c>
      <c r="K27" s="130"/>
      <c r="L27" s="131" t="s">
        <v>29</v>
      </c>
      <c r="M27" s="131"/>
      <c r="N27" s="10"/>
      <c r="O27" s="10"/>
      <c r="P27" s="45"/>
      <c r="R27" s="10"/>
      <c r="U27" s="87"/>
      <c r="V27" s="87"/>
      <c r="W27" s="92"/>
      <c r="X27" s="92"/>
      <c r="Y27" s="114"/>
    </row>
    <row r="28" spans="2:25" x14ac:dyDescent="0.25">
      <c r="B28" s="30"/>
      <c r="C28" s="10"/>
      <c r="D28" s="10"/>
      <c r="E28" s="139"/>
      <c r="F28" s="140"/>
      <c r="G28" s="141"/>
      <c r="H28" s="26" t="s">
        <v>20</v>
      </c>
      <c r="I28" s="26" t="s">
        <v>27</v>
      </c>
      <c r="J28" s="26" t="s">
        <v>20</v>
      </c>
      <c r="K28" s="26" t="s">
        <v>27</v>
      </c>
      <c r="L28" s="26" t="s">
        <v>20</v>
      </c>
      <c r="M28" s="26" t="s">
        <v>28</v>
      </c>
      <c r="N28" s="10"/>
      <c r="O28" s="10"/>
      <c r="P28" s="45"/>
      <c r="R28" s="10"/>
      <c r="S28" s="114"/>
      <c r="T28" s="114"/>
      <c r="U28" s="92"/>
      <c r="V28" s="92">
        <v>2015</v>
      </c>
      <c r="W28" s="92">
        <v>2016</v>
      </c>
      <c r="X28" s="87"/>
    </row>
    <row r="29" spans="2:25" x14ac:dyDescent="0.25">
      <c r="B29" s="30"/>
      <c r="C29" s="10"/>
      <c r="D29" s="10"/>
      <c r="E29" s="145" t="s">
        <v>0</v>
      </c>
      <c r="F29" s="145"/>
      <c r="G29" s="145"/>
      <c r="H29" s="32">
        <f>+Amazonas!H14+Loreto!H14+'San Martín'!H14+Ucayali!H14</f>
        <v>576.38800810999999</v>
      </c>
      <c r="I29" s="27">
        <f>+H29/H$36</f>
        <v>0.53180000556750273</v>
      </c>
      <c r="J29" s="32">
        <f>+Amazonas!J14+Loreto!J14+'San Martín'!J14+Ucayali!J14</f>
        <v>500.93918747999999</v>
      </c>
      <c r="K29" s="27">
        <f>+J29/J$36</f>
        <v>0.50560815878143817</v>
      </c>
      <c r="L29" s="35">
        <f>+H29-J29</f>
        <v>75.44882063</v>
      </c>
      <c r="M29" s="27">
        <f>+H29/J29-1</f>
        <v>0.15061473032195605</v>
      </c>
      <c r="N29" s="10"/>
      <c r="O29" s="10"/>
      <c r="P29" s="45"/>
      <c r="R29" s="10"/>
      <c r="S29" s="114"/>
      <c r="U29" s="92" t="s">
        <v>79</v>
      </c>
      <c r="V29" s="93">
        <v>273.32340040999998</v>
      </c>
      <c r="W29" s="93">
        <v>306.31857290999994</v>
      </c>
      <c r="X29" s="87"/>
    </row>
    <row r="30" spans="2:25" x14ac:dyDescent="0.25">
      <c r="B30" s="30"/>
      <c r="C30" s="10"/>
      <c r="D30" s="10"/>
      <c r="E30" s="144" t="s">
        <v>24</v>
      </c>
      <c r="F30" s="144"/>
      <c r="G30" s="144"/>
      <c r="H30" s="33">
        <f>+Amazonas!H15+Loreto!H15+'San Martín'!H15+Ucayali!H15</f>
        <v>306.31857290999994</v>
      </c>
      <c r="I30" s="42">
        <f t="shared" ref="I30:K36" si="2">+H30/H$36</f>
        <v>0.28262249819027985</v>
      </c>
      <c r="J30" s="33">
        <f>+Amazonas!J15+Loreto!J15+'San Martín'!J15+Ucayali!J15</f>
        <v>273.32340040999998</v>
      </c>
      <c r="K30" s="42">
        <f t="shared" si="2"/>
        <v>0.27587089348784333</v>
      </c>
      <c r="L30" s="33">
        <f t="shared" ref="L30:L36" si="3">+H30-J30</f>
        <v>32.995172499999967</v>
      </c>
      <c r="M30" s="42">
        <f t="shared" ref="M30:M36" si="4">+H30/J30-1</f>
        <v>0.12071843263513271</v>
      </c>
      <c r="N30" s="10"/>
      <c r="O30" s="10"/>
      <c r="P30" s="45"/>
      <c r="R30" s="10"/>
      <c r="S30" s="114"/>
      <c r="U30" s="92" t="s">
        <v>15</v>
      </c>
      <c r="V30" s="93">
        <v>238.65725481999999</v>
      </c>
      <c r="W30" s="93">
        <v>264.33362092999994</v>
      </c>
      <c r="X30" s="87"/>
    </row>
    <row r="31" spans="2:25" x14ac:dyDescent="0.25">
      <c r="B31" s="30"/>
      <c r="C31" s="10"/>
      <c r="D31" s="10"/>
      <c r="E31" s="144" t="s">
        <v>25</v>
      </c>
      <c r="F31" s="144"/>
      <c r="G31" s="144"/>
      <c r="H31" s="33">
        <f>+Amazonas!H16+Loreto!H16+'San Martín'!H16+Ucayali!H16</f>
        <v>76.311550829999987</v>
      </c>
      <c r="I31" s="42">
        <f t="shared" si="2"/>
        <v>7.0408271138968345E-2</v>
      </c>
      <c r="J31" s="33">
        <f>+Amazonas!J16+Loreto!J16+'San Martín'!J16+Ucayali!J16</f>
        <v>71.554628799999989</v>
      </c>
      <c r="K31" s="42">
        <f t="shared" si="2"/>
        <v>7.2221549090330836E-2</v>
      </c>
      <c r="L31" s="33">
        <f t="shared" si="3"/>
        <v>4.7569220299999984</v>
      </c>
      <c r="M31" s="42">
        <f t="shared" si="4"/>
        <v>6.6479585035594591E-2</v>
      </c>
      <c r="N31" s="10"/>
      <c r="O31" s="10"/>
      <c r="P31" s="45"/>
      <c r="R31" s="10"/>
      <c r="S31" s="114"/>
      <c r="U31" s="92" t="s">
        <v>14</v>
      </c>
      <c r="V31" s="93">
        <v>139.45658231999997</v>
      </c>
      <c r="W31" s="93">
        <v>134.27072715</v>
      </c>
      <c r="X31" s="87"/>
    </row>
    <row r="32" spans="2:25" x14ac:dyDescent="0.25">
      <c r="B32" s="30"/>
      <c r="C32" s="10"/>
      <c r="D32" s="10"/>
      <c r="E32" s="145" t="s">
        <v>31</v>
      </c>
      <c r="F32" s="145"/>
      <c r="G32" s="145"/>
      <c r="H32" s="32">
        <f>+Amazonas!H17+Loreto!H17+'San Martín'!H17+Ucayali!H17</f>
        <v>398.60434807999997</v>
      </c>
      <c r="I32" s="27">
        <f t="shared" si="2"/>
        <v>0.36776926574731961</v>
      </c>
      <c r="J32" s="32">
        <f>+Amazonas!J17+Loreto!J17+'San Martín'!J17+Ucayali!J17</f>
        <v>378.11383713999999</v>
      </c>
      <c r="K32" s="27">
        <f t="shared" si="2"/>
        <v>0.38163802270664388</v>
      </c>
      <c r="L32" s="35">
        <f t="shared" si="3"/>
        <v>20.490510939999979</v>
      </c>
      <c r="M32" s="27">
        <f t="shared" si="4"/>
        <v>5.4191380815331591E-2</v>
      </c>
      <c r="N32" s="10"/>
      <c r="O32" s="10"/>
      <c r="P32" s="45"/>
      <c r="R32" s="10"/>
      <c r="S32" s="114"/>
      <c r="U32" s="92" t="s">
        <v>80</v>
      </c>
      <c r="V32" s="93">
        <v>71.554628799999989</v>
      </c>
      <c r="W32" s="93">
        <v>76.311550829999987</v>
      </c>
      <c r="X32" s="92"/>
      <c r="Y32" s="114"/>
    </row>
    <row r="33" spans="2:25" x14ac:dyDescent="0.25">
      <c r="B33" s="30"/>
      <c r="C33" s="10"/>
      <c r="D33" s="10"/>
      <c r="E33" s="144" t="s">
        <v>10</v>
      </c>
      <c r="F33" s="144"/>
      <c r="G33" s="144"/>
      <c r="H33" s="34">
        <f>+Amazonas!H18+Loreto!H18+'San Martín'!H18+Ucayali!H18</f>
        <v>134.27072715</v>
      </c>
      <c r="I33" s="24">
        <f t="shared" si="2"/>
        <v>0.12388386371892633</v>
      </c>
      <c r="J33" s="34">
        <f>+Amazonas!J18+Loreto!J18+'San Martín'!J18+Ucayali!J18</f>
        <v>139.45658231999997</v>
      </c>
      <c r="K33" s="24">
        <f t="shared" si="2"/>
        <v>0.14075637837693097</v>
      </c>
      <c r="L33" s="36">
        <f t="shared" si="3"/>
        <v>-5.185855169999968</v>
      </c>
      <c r="M33" s="24">
        <f t="shared" si="4"/>
        <v>-3.7186162773589215E-2</v>
      </c>
      <c r="N33" s="10"/>
      <c r="O33" s="10"/>
      <c r="P33" s="45"/>
      <c r="R33" s="10"/>
      <c r="S33" s="114"/>
      <c r="X33" s="114"/>
      <c r="Y33" s="114"/>
    </row>
    <row r="34" spans="2:25" x14ac:dyDescent="0.25">
      <c r="B34" s="30"/>
      <c r="C34" s="10"/>
      <c r="D34" s="10"/>
      <c r="E34" s="144" t="s">
        <v>11</v>
      </c>
      <c r="F34" s="144"/>
      <c r="G34" s="144"/>
      <c r="H34" s="34">
        <f>+Amazonas!H19+Loreto!H19+'San Martín'!H19+Ucayali!H19</f>
        <v>264.33362092999994</v>
      </c>
      <c r="I34" s="24">
        <f t="shared" si="2"/>
        <v>0.24388540202839323</v>
      </c>
      <c r="J34" s="34">
        <f>+Amazonas!J19+Loreto!J19+'San Martín'!J19+Ucayali!J19</f>
        <v>238.65725481999999</v>
      </c>
      <c r="K34" s="24">
        <f t="shared" si="2"/>
        <v>0.24088164432971285</v>
      </c>
      <c r="L34" s="36">
        <f t="shared" si="3"/>
        <v>25.676366109999947</v>
      </c>
      <c r="M34" s="24">
        <f t="shared" si="4"/>
        <v>0.10758678226381835</v>
      </c>
      <c r="N34" s="10"/>
      <c r="O34" s="10"/>
      <c r="P34" s="45"/>
      <c r="R34" s="10"/>
      <c r="S34" s="114"/>
      <c r="X34" s="114"/>
      <c r="Y34" s="114"/>
    </row>
    <row r="35" spans="2:25" x14ac:dyDescent="0.25">
      <c r="B35" s="30"/>
      <c r="C35" s="10"/>
      <c r="D35" s="10"/>
      <c r="E35" s="145" t="s">
        <v>12</v>
      </c>
      <c r="F35" s="145"/>
      <c r="G35" s="145"/>
      <c r="H35" s="32">
        <f>+Amazonas!H20+Loreto!H20+'San Martín'!H20+Ucayali!H20</f>
        <v>108.85119792</v>
      </c>
      <c r="I35" s="27">
        <f t="shared" si="2"/>
        <v>0.10043072868517759</v>
      </c>
      <c r="J35" s="32">
        <f>+Amazonas!J20+Loreto!J20+'San Martín'!J20+Ucayali!J20</f>
        <v>111.71260837</v>
      </c>
      <c r="K35" s="27">
        <f t="shared" si="2"/>
        <v>0.11275381851191799</v>
      </c>
      <c r="L35" s="35">
        <f t="shared" si="3"/>
        <v>-2.8614104499999939</v>
      </c>
      <c r="M35" s="27">
        <f t="shared" si="4"/>
        <v>-2.5614033113637413E-2</v>
      </c>
      <c r="N35" s="10"/>
      <c r="O35" s="10"/>
      <c r="P35" s="45"/>
      <c r="R35" s="10"/>
      <c r="S35" s="114"/>
      <c r="T35" s="114"/>
      <c r="U35" s="114"/>
      <c r="V35" s="114"/>
      <c r="W35" s="115"/>
      <c r="X35" s="114"/>
      <c r="Y35" s="114"/>
    </row>
    <row r="36" spans="2:25" x14ac:dyDescent="0.25">
      <c r="B36" s="30"/>
      <c r="C36" s="10"/>
      <c r="D36" s="10"/>
      <c r="E36" s="146" t="s">
        <v>16</v>
      </c>
      <c r="F36" s="147"/>
      <c r="G36" s="148"/>
      <c r="H36" s="57">
        <f>+Amazonas!H21+Loreto!H21+'San Martín'!H21+Ucayali!H21</f>
        <v>1083.84355411</v>
      </c>
      <c r="I36" s="25">
        <f t="shared" si="2"/>
        <v>1</v>
      </c>
      <c r="J36" s="57">
        <f>+Amazonas!J21+Loreto!J21+'San Martín'!J21+Ucayali!J21</f>
        <v>990.76563298999997</v>
      </c>
      <c r="K36" s="25">
        <f t="shared" si="2"/>
        <v>1</v>
      </c>
      <c r="L36" s="58">
        <f t="shared" si="3"/>
        <v>93.077921120000042</v>
      </c>
      <c r="M36" s="25">
        <f t="shared" si="4"/>
        <v>9.3945447864499654E-2</v>
      </c>
      <c r="N36" s="10"/>
      <c r="O36" s="10"/>
      <c r="P36" s="45"/>
      <c r="R36" s="10"/>
      <c r="S36" s="114"/>
      <c r="X36" s="114"/>
      <c r="Y36" s="114"/>
    </row>
    <row r="37" spans="2:25" x14ac:dyDescent="0.25">
      <c r="B37" s="30"/>
      <c r="C37" s="10"/>
      <c r="D37" s="10"/>
      <c r="E37" s="41" t="s">
        <v>34</v>
      </c>
      <c r="F37" s="37"/>
      <c r="G37" s="37"/>
      <c r="H37" s="38"/>
      <c r="I37" s="39"/>
      <c r="J37" s="38"/>
      <c r="K37" s="39"/>
      <c r="L37" s="40"/>
      <c r="M37" s="39"/>
      <c r="N37" s="10"/>
      <c r="O37" s="10"/>
      <c r="P37" s="45"/>
      <c r="R37" s="10"/>
      <c r="S37" s="114"/>
      <c r="T37" s="114"/>
      <c r="U37" s="114"/>
      <c r="V37" s="114"/>
      <c r="W37" s="114"/>
      <c r="X37" s="114"/>
      <c r="Y37" s="114"/>
    </row>
    <row r="38" spans="2:25" x14ac:dyDescent="0.25">
      <c r="B38" s="30"/>
      <c r="C38" s="10"/>
      <c r="D38" s="10"/>
      <c r="E38" s="126" t="s">
        <v>63</v>
      </c>
      <c r="F38" s="126"/>
      <c r="G38" s="126"/>
      <c r="H38" s="126"/>
      <c r="I38" s="126"/>
      <c r="J38" s="126"/>
      <c r="K38" s="126"/>
      <c r="L38" s="126"/>
      <c r="M38" s="126"/>
      <c r="N38" s="10"/>
      <c r="O38" s="10"/>
      <c r="P38" s="45"/>
      <c r="R38" s="10"/>
      <c r="S38" s="114"/>
      <c r="T38" s="114"/>
      <c r="U38" s="114"/>
      <c r="V38" s="114"/>
      <c r="W38" s="114"/>
      <c r="X38" s="114"/>
      <c r="Y38" s="114"/>
    </row>
    <row r="39" spans="2:25" x14ac:dyDescent="0.25">
      <c r="B39" s="21"/>
      <c r="C39" s="22"/>
      <c r="D39" s="22"/>
      <c r="E39" s="22"/>
      <c r="F39" s="31"/>
      <c r="G39" s="31"/>
      <c r="H39" s="31"/>
      <c r="I39" s="31"/>
      <c r="J39" s="31"/>
      <c r="K39" s="31"/>
      <c r="L39" s="22"/>
      <c r="M39" s="22"/>
      <c r="N39" s="22"/>
      <c r="O39" s="22"/>
      <c r="P39" s="46"/>
      <c r="R39" s="10"/>
      <c r="S39" s="114"/>
      <c r="T39" s="114"/>
      <c r="U39" s="114"/>
      <c r="V39" s="114"/>
      <c r="W39" s="114"/>
      <c r="X39" s="114"/>
      <c r="Y39" s="114"/>
    </row>
    <row r="40" spans="2:25" x14ac:dyDescent="0.25">
      <c r="F40" s="7"/>
      <c r="G40" s="7"/>
      <c r="H40" s="7"/>
      <c r="I40" s="7"/>
      <c r="J40" s="7"/>
      <c r="K40" s="7"/>
    </row>
    <row r="42" spans="2:25" x14ac:dyDescent="0.25">
      <c r="B42" s="28" t="s">
        <v>53</v>
      </c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44"/>
    </row>
    <row r="43" spans="2:25" x14ac:dyDescent="0.25">
      <c r="B43" s="29"/>
      <c r="C43" s="124" t="str">
        <f>+CONCATENATE("Durante el  2016 los impuestos a la producción y consumo representaron  ",FIXED(I59*100,1),"% del total recaudado, casi en su totalidad por el Impuesto General a las Ventas (IGV). Mientras que el Impuesto a la Renta de Tercera Categoría Alcanzó una participación de ",FIXED(I52*100,1),"% y el Impuesto Selectivo de Consumo  de ",FIXED(I61*100,1),"%, entre las principales.")</f>
        <v>Durante el  2016 los impuestos a la producción y consumo representaron  36.8% del total recaudado, casi en su totalidad por el Impuesto General a las Ventas (IGV). Mientras que el Impuesto a la Renta de Tercera Categoría Alcanzó una participación de 28.3% y el Impuesto Selectivo de Consumo  de 24.4%, entre las principales.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45"/>
    </row>
    <row r="44" spans="2:25" x14ac:dyDescent="0.25">
      <c r="B44" s="3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45"/>
    </row>
    <row r="45" spans="2:25" x14ac:dyDescent="0.25">
      <c r="B45" s="30"/>
      <c r="C45" s="10"/>
      <c r="D45" s="10"/>
      <c r="E45" s="134" t="s">
        <v>32</v>
      </c>
      <c r="F45" s="134"/>
      <c r="G45" s="134"/>
      <c r="H45" s="134"/>
      <c r="I45" s="134"/>
      <c r="J45" s="134"/>
      <c r="K45" s="134"/>
      <c r="L45" s="134"/>
      <c r="M45" s="134"/>
      <c r="N45" s="10"/>
      <c r="O45" s="10"/>
      <c r="P45" s="45"/>
    </row>
    <row r="46" spans="2:25" x14ac:dyDescent="0.25">
      <c r="B46" s="30"/>
      <c r="C46" s="10"/>
      <c r="D46" s="10"/>
      <c r="E46" s="135"/>
      <c r="F46" s="135"/>
      <c r="G46" s="135"/>
      <c r="H46" s="135"/>
      <c r="I46" s="135"/>
      <c r="J46" s="135"/>
      <c r="K46" s="135"/>
      <c r="L46" s="135"/>
      <c r="M46" s="135"/>
      <c r="N46" s="10"/>
      <c r="O46" s="10"/>
      <c r="P46" s="45"/>
      <c r="T46" s="87"/>
      <c r="U46" s="87"/>
      <c r="V46" s="87"/>
      <c r="W46" s="87"/>
      <c r="X46" s="87"/>
    </row>
    <row r="47" spans="2:25" x14ac:dyDescent="0.25">
      <c r="B47" s="30"/>
      <c r="C47" s="10"/>
      <c r="D47" s="10"/>
      <c r="E47" s="136" t="s">
        <v>21</v>
      </c>
      <c r="F47" s="137"/>
      <c r="G47" s="138"/>
      <c r="H47" s="130">
        <v>2016</v>
      </c>
      <c r="I47" s="130"/>
      <c r="J47" s="130">
        <v>2015</v>
      </c>
      <c r="K47" s="130"/>
      <c r="L47" s="131" t="s">
        <v>29</v>
      </c>
      <c r="M47" s="131"/>
      <c r="N47" s="10"/>
      <c r="O47" s="10"/>
      <c r="P47" s="45"/>
      <c r="T47" s="87"/>
      <c r="U47" s="87">
        <v>2016</v>
      </c>
      <c r="V47" s="87"/>
      <c r="W47" s="87"/>
      <c r="X47" s="87">
        <v>2016</v>
      </c>
    </row>
    <row r="48" spans="2:25" x14ac:dyDescent="0.25">
      <c r="B48" s="30"/>
      <c r="C48" s="10"/>
      <c r="D48" s="10"/>
      <c r="E48" s="149"/>
      <c r="F48" s="150"/>
      <c r="G48" s="151"/>
      <c r="H48" s="47" t="s">
        <v>20</v>
      </c>
      <c r="I48" s="47" t="s">
        <v>27</v>
      </c>
      <c r="J48" s="47" t="s">
        <v>20</v>
      </c>
      <c r="K48" s="47" t="s">
        <v>27</v>
      </c>
      <c r="L48" s="47" t="s">
        <v>20</v>
      </c>
      <c r="M48" s="47" t="s">
        <v>28</v>
      </c>
      <c r="N48" s="10"/>
      <c r="O48" s="10"/>
      <c r="P48" s="45"/>
      <c r="T48" s="116" t="s">
        <v>24</v>
      </c>
      <c r="U48" s="89">
        <v>306.31857290999994</v>
      </c>
      <c r="V48" s="87"/>
      <c r="W48" s="94" t="s">
        <v>13</v>
      </c>
      <c r="X48" s="109">
        <v>576.38800810999999</v>
      </c>
    </row>
    <row r="49" spans="2:24" x14ac:dyDescent="0.25">
      <c r="B49" s="30"/>
      <c r="C49" s="48"/>
      <c r="D49" s="49"/>
      <c r="E49" s="132" t="s">
        <v>0</v>
      </c>
      <c r="F49" s="132"/>
      <c r="G49" s="132"/>
      <c r="H49" s="56">
        <f>+Amazonas!H34+Loreto!H34+'San Martín'!H34+Ucayali!H34</f>
        <v>576.38800810999999</v>
      </c>
      <c r="I49" s="54">
        <f>+H49/H$65</f>
        <v>0.53180000556750273</v>
      </c>
      <c r="J49" s="56">
        <f>+Amazonas!J34+Loreto!J34+'San Martín'!J34+Ucayali!J34</f>
        <v>500.93918747999999</v>
      </c>
      <c r="K49" s="54">
        <f>+J49/J$65</f>
        <v>0.50560815878143817</v>
      </c>
      <c r="L49" s="55">
        <f>+H49-J49</f>
        <v>75.44882063</v>
      </c>
      <c r="M49" s="54">
        <f>+H49/J49-1</f>
        <v>0.15061473032195605</v>
      </c>
      <c r="N49" s="10"/>
      <c r="O49" s="10"/>
      <c r="P49" s="45"/>
      <c r="T49" s="116" t="s">
        <v>25</v>
      </c>
      <c r="U49" s="89">
        <v>76.311550829999987</v>
      </c>
      <c r="V49" s="87"/>
      <c r="W49" s="94" t="s">
        <v>15</v>
      </c>
      <c r="X49" s="109">
        <v>264.33362092999994</v>
      </c>
    </row>
    <row r="50" spans="2:24" x14ac:dyDescent="0.25">
      <c r="B50" s="30"/>
      <c r="C50" s="50"/>
      <c r="D50" s="51"/>
      <c r="E50" s="127" t="s">
        <v>5</v>
      </c>
      <c r="F50" s="127"/>
      <c r="G50" s="127"/>
      <c r="H50" s="52">
        <f>+Amazonas!H35+Loreto!H35+'San Martín'!H35+Ucayali!H35</f>
        <v>11.79814844</v>
      </c>
      <c r="I50" s="42">
        <f t="shared" ref="I50:K65" si="5">+H50/H$65</f>
        <v>1.0885471796423673E-2</v>
      </c>
      <c r="J50" s="52">
        <f>+Amazonas!J35+Loreto!J35+'San Martín'!J35+Ucayali!J35</f>
        <v>10.82840547</v>
      </c>
      <c r="K50" s="42">
        <f t="shared" si="5"/>
        <v>1.0929330922915948E-2</v>
      </c>
      <c r="L50" s="33">
        <f t="shared" ref="L50:L65" si="6">+H50-J50</f>
        <v>0.96974297000000043</v>
      </c>
      <c r="M50" s="42">
        <f t="shared" ref="M50:M65" si="7">+H50/J50-1</f>
        <v>8.9555472658154889E-2</v>
      </c>
      <c r="N50" s="117"/>
      <c r="O50" s="51"/>
      <c r="P50" s="45"/>
      <c r="T50" s="116" t="s">
        <v>55</v>
      </c>
      <c r="U50" s="89">
        <v>57.381081630000004</v>
      </c>
      <c r="V50" s="87"/>
      <c r="W50" s="94" t="s">
        <v>14</v>
      </c>
      <c r="X50" s="109">
        <v>134.27072715</v>
      </c>
    </row>
    <row r="51" spans="2:24" x14ac:dyDescent="0.25">
      <c r="B51" s="30"/>
      <c r="C51" s="50"/>
      <c r="D51" s="51"/>
      <c r="E51" s="127" t="s">
        <v>6</v>
      </c>
      <c r="F51" s="127"/>
      <c r="G51" s="127"/>
      <c r="H51" s="52">
        <f>+Amazonas!H36+Loreto!H36+'San Martín'!H36+Ucayali!H36</f>
        <v>15.935198210000001</v>
      </c>
      <c r="I51" s="42">
        <f t="shared" si="5"/>
        <v>1.4702489256473196E-2</v>
      </c>
      <c r="J51" s="52">
        <f>+Amazonas!J36+Loreto!J36+'San Martín'!J36+Ucayali!J36</f>
        <v>17.704013500000002</v>
      </c>
      <c r="K51" s="42">
        <f t="shared" si="5"/>
        <v>1.7869022612917673E-2</v>
      </c>
      <c r="L51" s="33">
        <f t="shared" si="6"/>
        <v>-1.7688152900000009</v>
      </c>
      <c r="M51" s="42">
        <f t="shared" si="7"/>
        <v>-9.9910412404509374E-2</v>
      </c>
      <c r="N51" s="117"/>
      <c r="O51" s="51"/>
      <c r="P51" s="45"/>
      <c r="T51" s="116" t="s">
        <v>82</v>
      </c>
      <c r="U51" s="89">
        <v>42.292869260000018</v>
      </c>
      <c r="V51" s="87"/>
      <c r="W51" s="94" t="s">
        <v>12</v>
      </c>
      <c r="X51" s="109">
        <v>108.85119792</v>
      </c>
    </row>
    <row r="52" spans="2:24" x14ac:dyDescent="0.25">
      <c r="B52" s="30"/>
      <c r="C52" s="50"/>
      <c r="D52" s="51"/>
      <c r="E52" s="127" t="s">
        <v>1</v>
      </c>
      <c r="F52" s="127"/>
      <c r="G52" s="127"/>
      <c r="H52" s="52">
        <f>+Amazonas!H37+Loreto!H37+'San Martín'!H37+Ucayali!H37</f>
        <v>306.31857290999994</v>
      </c>
      <c r="I52" s="42">
        <f t="shared" si="5"/>
        <v>0.28262249819027985</v>
      </c>
      <c r="J52" s="52">
        <f>+Amazonas!J37+Loreto!J37+'San Martín'!J37+Ucayali!J37</f>
        <v>273.32340040999998</v>
      </c>
      <c r="K52" s="42">
        <f t="shared" si="5"/>
        <v>0.27587089348784333</v>
      </c>
      <c r="L52" s="33">
        <f t="shared" si="6"/>
        <v>32.995172499999967</v>
      </c>
      <c r="M52" s="42">
        <f t="shared" si="7"/>
        <v>0.12071843263513271</v>
      </c>
      <c r="N52" s="117"/>
      <c r="O52" s="51"/>
      <c r="P52" s="45"/>
      <c r="T52" s="116" t="s">
        <v>83</v>
      </c>
      <c r="U52" s="89">
        <v>30.288557580000003</v>
      </c>
      <c r="V52" s="87"/>
      <c r="W52" s="87"/>
      <c r="X52" s="87"/>
    </row>
    <row r="53" spans="2:24" x14ac:dyDescent="0.25">
      <c r="B53" s="30"/>
      <c r="C53" s="50"/>
      <c r="D53" s="51"/>
      <c r="E53" s="127" t="s">
        <v>4</v>
      </c>
      <c r="F53" s="127"/>
      <c r="G53" s="127"/>
      <c r="H53" s="52">
        <f>+Amazonas!H38+Loreto!H38+'San Martín'!H38+Ucayali!H38</f>
        <v>13.989010640000004</v>
      </c>
      <c r="I53" s="42">
        <f t="shared" si="5"/>
        <v>1.2906854118339159E-2</v>
      </c>
      <c r="J53" s="52">
        <f>+Amazonas!J38+Loreto!J38+'San Martín'!J38+Ucayali!J38</f>
        <v>12.506542760000002</v>
      </c>
      <c r="K53" s="42">
        <f t="shared" si="5"/>
        <v>1.2623109183003155E-2</v>
      </c>
      <c r="L53" s="33">
        <f t="shared" si="6"/>
        <v>1.4824678800000015</v>
      </c>
      <c r="M53" s="42">
        <f t="shared" si="7"/>
        <v>0.11853538651316309</v>
      </c>
      <c r="N53" s="117"/>
      <c r="O53" s="51"/>
      <c r="P53" s="45"/>
      <c r="T53" s="87" t="s">
        <v>64</v>
      </c>
      <c r="U53" s="89">
        <f>SUM(U54:U57)</f>
        <v>63.795375900000003</v>
      </c>
      <c r="V53" s="87"/>
      <c r="W53" s="87"/>
      <c r="X53" s="87"/>
    </row>
    <row r="54" spans="2:24" x14ac:dyDescent="0.25">
      <c r="B54" s="30"/>
      <c r="C54" s="50"/>
      <c r="D54" s="51"/>
      <c r="E54" s="127" t="s">
        <v>2</v>
      </c>
      <c r="F54" s="127"/>
      <c r="G54" s="127"/>
      <c r="H54" s="52">
        <f>+Amazonas!H39+Loreto!H39+'San Martín'!H39+Ucayali!H39</f>
        <v>76.311550829999987</v>
      </c>
      <c r="I54" s="42">
        <f t="shared" si="5"/>
        <v>7.0408271138968345E-2</v>
      </c>
      <c r="J54" s="52">
        <f>+Amazonas!J39+Loreto!J39+'San Martín'!J39+Ucayali!J39</f>
        <v>71.554628799999989</v>
      </c>
      <c r="K54" s="42">
        <f t="shared" si="5"/>
        <v>7.2221549090330836E-2</v>
      </c>
      <c r="L54" s="33">
        <f t="shared" si="6"/>
        <v>4.7569220299999984</v>
      </c>
      <c r="M54" s="42">
        <f t="shared" si="7"/>
        <v>6.6479585035594591E-2</v>
      </c>
      <c r="N54" s="117"/>
      <c r="O54" s="51"/>
      <c r="P54" s="45"/>
      <c r="T54" s="116" t="s">
        <v>64</v>
      </c>
      <c r="U54" s="89">
        <v>22.073018609999998</v>
      </c>
      <c r="V54" s="87"/>
      <c r="W54" s="87"/>
      <c r="X54" s="87"/>
    </row>
    <row r="55" spans="2:24" x14ac:dyDescent="0.25">
      <c r="B55" s="30"/>
      <c r="C55" s="50"/>
      <c r="D55" s="51"/>
      <c r="E55" s="127" t="s">
        <v>7</v>
      </c>
      <c r="F55" s="127"/>
      <c r="G55" s="127"/>
      <c r="H55" s="52">
        <f>+Amazonas!H40+Loreto!H40+'San Martín'!H40+Ucayali!H40</f>
        <v>42.292869260000018</v>
      </c>
      <c r="I55" s="42">
        <f t="shared" si="5"/>
        <v>3.9021193694996764E-2</v>
      </c>
      <c r="J55" s="52">
        <f>+Amazonas!J40+Loreto!J40+'San Martín'!J40+Ucayali!J40</f>
        <v>11.764578349999999</v>
      </c>
      <c r="K55" s="42">
        <f t="shared" si="5"/>
        <v>1.1874229341702187E-2</v>
      </c>
      <c r="L55" s="33">
        <f t="shared" si="6"/>
        <v>30.528290910000017</v>
      </c>
      <c r="M55" s="42">
        <f t="shared" si="7"/>
        <v>2.5949328570709058</v>
      </c>
      <c r="N55" s="117"/>
      <c r="O55" s="51"/>
      <c r="P55" s="45"/>
      <c r="T55" s="116" t="s">
        <v>56</v>
      </c>
      <c r="U55" s="89">
        <v>15.935198210000001</v>
      </c>
      <c r="V55" s="87"/>
      <c r="W55" s="87"/>
      <c r="X55" s="87"/>
    </row>
    <row r="56" spans="2:24" x14ac:dyDescent="0.25">
      <c r="B56" s="30"/>
      <c r="C56" s="50"/>
      <c r="D56" s="51"/>
      <c r="E56" s="127" t="s">
        <v>3</v>
      </c>
      <c r="F56" s="127"/>
      <c r="G56" s="127"/>
      <c r="H56" s="52">
        <f>+Amazonas!H41+Loreto!H41+'San Martín'!H41+Ucayali!H41</f>
        <v>57.381081630000004</v>
      </c>
      <c r="I56" s="42">
        <f t="shared" si="5"/>
        <v>5.2942217917343777E-2</v>
      </c>
      <c r="J56" s="52">
        <f>+Amazonas!J41+Loreto!J41+'San Martín'!J41+Ucayali!J41</f>
        <v>54.104728530000003</v>
      </c>
      <c r="K56" s="42">
        <f t="shared" si="5"/>
        <v>5.4609008153340029E-2</v>
      </c>
      <c r="L56" s="33">
        <f t="shared" si="6"/>
        <v>3.2763531000000015</v>
      </c>
      <c r="M56" s="42">
        <f t="shared" si="7"/>
        <v>6.0555762666535395E-2</v>
      </c>
      <c r="N56" s="117"/>
      <c r="O56" s="51"/>
      <c r="P56" s="45"/>
      <c r="T56" s="116" t="s">
        <v>57</v>
      </c>
      <c r="U56" s="89">
        <v>13.989010640000004</v>
      </c>
      <c r="V56" s="87"/>
      <c r="W56" s="87"/>
      <c r="X56" s="87"/>
    </row>
    <row r="57" spans="2:24" x14ac:dyDescent="0.25">
      <c r="B57" s="30"/>
      <c r="C57" s="50"/>
      <c r="D57" s="51"/>
      <c r="E57" s="127" t="s">
        <v>37</v>
      </c>
      <c r="F57" s="127"/>
      <c r="G57" s="127"/>
      <c r="H57" s="52">
        <f>+Amazonas!H42+Loreto!H42+'San Martín'!H42+Ucayali!H42</f>
        <v>30.288557580000003</v>
      </c>
      <c r="I57" s="42">
        <f t="shared" si="5"/>
        <v>2.7945506955449399E-2</v>
      </c>
      <c r="J57" s="52">
        <f>+Amazonas!J42+Loreto!J42+'San Martín'!J42+Ucayali!J42</f>
        <v>28.95057035</v>
      </c>
      <c r="K57" s="42">
        <f t="shared" si="5"/>
        <v>2.9220402268729285E-2</v>
      </c>
      <c r="L57" s="33">
        <f t="shared" si="6"/>
        <v>1.3379872300000031</v>
      </c>
      <c r="M57" s="42">
        <f t="shared" si="7"/>
        <v>4.6216264958662601E-2</v>
      </c>
      <c r="N57" s="117"/>
      <c r="O57" s="51"/>
      <c r="P57" s="45"/>
      <c r="T57" s="116" t="s">
        <v>81</v>
      </c>
      <c r="U57" s="89">
        <v>11.79814844</v>
      </c>
      <c r="V57" s="87"/>
      <c r="W57" s="87"/>
      <c r="X57" s="87"/>
    </row>
    <row r="58" spans="2:24" x14ac:dyDescent="0.25">
      <c r="B58" s="30"/>
      <c r="C58" s="50"/>
      <c r="D58" s="51"/>
      <c r="E58" s="127" t="s">
        <v>8</v>
      </c>
      <c r="F58" s="127"/>
      <c r="G58" s="127"/>
      <c r="H58" s="52">
        <f>+Amazonas!H43+Loreto!H43+'San Martín'!H43+Ucayali!H43</f>
        <v>22.073018609999998</v>
      </c>
      <c r="I58" s="42">
        <f t="shared" si="5"/>
        <v>2.0365502499228586E-2</v>
      </c>
      <c r="J58" s="52">
        <f>+Amazonas!J43+Loreto!J43+'San Martín'!J43+Ucayali!J43</f>
        <v>20.20231931</v>
      </c>
      <c r="K58" s="42">
        <f t="shared" si="5"/>
        <v>2.0390613720655676E-2</v>
      </c>
      <c r="L58" s="33">
        <f t="shared" si="6"/>
        <v>1.8706992999999983</v>
      </c>
      <c r="M58" s="42">
        <f t="shared" si="7"/>
        <v>9.2598244354746617E-2</v>
      </c>
      <c r="N58" s="117"/>
      <c r="O58" s="51"/>
      <c r="P58" s="45"/>
      <c r="T58" s="87"/>
      <c r="U58" s="87"/>
      <c r="V58" s="87"/>
      <c r="W58" s="87"/>
      <c r="X58" s="87"/>
    </row>
    <row r="59" spans="2:24" x14ac:dyDescent="0.25">
      <c r="B59" s="30"/>
      <c r="C59" s="48"/>
      <c r="D59" s="49"/>
      <c r="E59" s="132" t="s">
        <v>9</v>
      </c>
      <c r="F59" s="132"/>
      <c r="G59" s="132"/>
      <c r="H59" s="56">
        <f>+Amazonas!H44+Loreto!H44+'San Martín'!H44+Ucayali!H44</f>
        <v>398.60434807999997</v>
      </c>
      <c r="I59" s="54">
        <f t="shared" si="5"/>
        <v>0.36776926574731961</v>
      </c>
      <c r="J59" s="56">
        <f>+Amazonas!J44+Loreto!J44+'San Martín'!J44+Ucayali!J44</f>
        <v>378.11383713999999</v>
      </c>
      <c r="K59" s="54">
        <f t="shared" si="5"/>
        <v>0.38163802270664388</v>
      </c>
      <c r="L59" s="55">
        <f t="shared" si="6"/>
        <v>20.490510939999979</v>
      </c>
      <c r="M59" s="54">
        <f t="shared" si="7"/>
        <v>5.4191380815331591E-2</v>
      </c>
      <c r="N59" s="10"/>
      <c r="O59" s="10"/>
      <c r="P59" s="45"/>
    </row>
    <row r="60" spans="2:24" x14ac:dyDescent="0.25">
      <c r="B60" s="30"/>
      <c r="C60" s="50"/>
      <c r="D60" s="51"/>
      <c r="E60" s="127" t="s">
        <v>17</v>
      </c>
      <c r="F60" s="127"/>
      <c r="G60" s="127"/>
      <c r="H60" s="52">
        <f>+Amazonas!H45+Loreto!H45+'San Martín'!H45+Ucayali!H45</f>
        <v>134.27072715</v>
      </c>
      <c r="I60" s="42">
        <f t="shared" si="5"/>
        <v>0.12388386371892633</v>
      </c>
      <c r="J60" s="52">
        <f>+Amazonas!J45+Loreto!J45+'San Martín'!J45+Ucayali!J45</f>
        <v>139.45658231999997</v>
      </c>
      <c r="K60" s="42">
        <f t="shared" si="5"/>
        <v>0.14075637837693097</v>
      </c>
      <c r="L60" s="33">
        <f t="shared" si="6"/>
        <v>-5.185855169999968</v>
      </c>
      <c r="M60" s="42">
        <f t="shared" si="7"/>
        <v>-3.7186162773589215E-2</v>
      </c>
      <c r="N60" s="10"/>
      <c r="O60" s="10"/>
      <c r="P60" s="45"/>
    </row>
    <row r="61" spans="2:24" x14ac:dyDescent="0.25">
      <c r="B61" s="30"/>
      <c r="C61" s="50"/>
      <c r="D61" s="51"/>
      <c r="E61" s="127" t="s">
        <v>18</v>
      </c>
      <c r="F61" s="127"/>
      <c r="G61" s="127"/>
      <c r="H61" s="52">
        <f>+Amazonas!H46+Loreto!H46+'San Martín'!H46+Ucayali!H46</f>
        <v>264.33362092999994</v>
      </c>
      <c r="I61" s="42">
        <f t="shared" si="5"/>
        <v>0.24388540202839323</v>
      </c>
      <c r="J61" s="52">
        <f>+Amazonas!J46+Loreto!J46+'San Martín'!J46+Ucayali!J46</f>
        <v>238.65725481999999</v>
      </c>
      <c r="K61" s="42">
        <f t="shared" si="5"/>
        <v>0.24088164432971285</v>
      </c>
      <c r="L61" s="33">
        <f t="shared" si="6"/>
        <v>25.676366109999947</v>
      </c>
      <c r="M61" s="42">
        <f t="shared" si="7"/>
        <v>0.10758678226381835</v>
      </c>
      <c r="N61" s="10"/>
      <c r="O61" s="10"/>
      <c r="P61" s="45"/>
      <c r="U61" s="112"/>
    </row>
    <row r="62" spans="2:24" x14ac:dyDescent="0.25">
      <c r="B62" s="30"/>
      <c r="C62" s="50"/>
      <c r="D62" s="51"/>
      <c r="E62" s="127" t="s">
        <v>38</v>
      </c>
      <c r="F62" s="127"/>
      <c r="G62" s="127"/>
      <c r="H62" s="52">
        <f>+Amazonas!H47+Loreto!H47+'San Martín'!H47+Ucayali!H47</f>
        <v>0</v>
      </c>
      <c r="I62" s="42">
        <f t="shared" si="5"/>
        <v>0</v>
      </c>
      <c r="J62" s="52">
        <f>+Amazonas!J47+Loreto!J47+'San Martín'!J47+Ucayali!J47</f>
        <v>0</v>
      </c>
      <c r="K62" s="42">
        <f t="shared" si="5"/>
        <v>0</v>
      </c>
      <c r="L62" s="33">
        <f t="shared" si="6"/>
        <v>0</v>
      </c>
      <c r="M62" s="42" t="e">
        <f t="shared" si="7"/>
        <v>#DIV/0!</v>
      </c>
      <c r="N62" s="10"/>
      <c r="O62" s="10"/>
      <c r="P62" s="45"/>
      <c r="U62" s="112"/>
    </row>
    <row r="63" spans="2:24" x14ac:dyDescent="0.25">
      <c r="B63" s="30"/>
      <c r="C63" s="50"/>
      <c r="D63" s="51"/>
      <c r="E63" s="127" t="s">
        <v>39</v>
      </c>
      <c r="F63" s="127"/>
      <c r="G63" s="127"/>
      <c r="H63" s="52">
        <f>+Amazonas!H48+Loreto!H48+'San Martín'!H48+Ucayali!H48</f>
        <v>0</v>
      </c>
      <c r="I63" s="42">
        <f t="shared" si="5"/>
        <v>0</v>
      </c>
      <c r="J63" s="52">
        <f>+Amazonas!J48+Loreto!J48+'San Martín'!J48+Ucayali!J48</f>
        <v>0</v>
      </c>
      <c r="K63" s="42">
        <f t="shared" si="5"/>
        <v>0</v>
      </c>
      <c r="L63" s="33">
        <f t="shared" si="6"/>
        <v>0</v>
      </c>
      <c r="M63" s="42" t="e">
        <f t="shared" si="7"/>
        <v>#DIV/0!</v>
      </c>
      <c r="N63" s="10"/>
      <c r="O63" s="10"/>
      <c r="P63" s="45"/>
    </row>
    <row r="64" spans="2:24" x14ac:dyDescent="0.25">
      <c r="B64" s="30"/>
      <c r="C64" s="48"/>
      <c r="D64" s="49"/>
      <c r="E64" s="128" t="s">
        <v>12</v>
      </c>
      <c r="F64" s="128"/>
      <c r="G64" s="128"/>
      <c r="H64" s="53">
        <f>+Amazonas!H49+Loreto!H49+'San Martín'!H49+Ucayali!H49</f>
        <v>108.85119792</v>
      </c>
      <c r="I64" s="54">
        <f t="shared" si="5"/>
        <v>0.10043072868517759</v>
      </c>
      <c r="J64" s="53">
        <f>+Amazonas!J49+Loreto!J49+'San Martín'!J49+Ucayali!J49</f>
        <v>111.71260837</v>
      </c>
      <c r="K64" s="54">
        <f t="shared" si="5"/>
        <v>0.11275381851191799</v>
      </c>
      <c r="L64" s="55">
        <f t="shared" si="6"/>
        <v>-2.8614104499999939</v>
      </c>
      <c r="M64" s="54">
        <f t="shared" si="7"/>
        <v>-2.5614033113637413E-2</v>
      </c>
      <c r="N64" s="10"/>
      <c r="O64" s="10"/>
      <c r="P64" s="45"/>
    </row>
    <row r="65" spans="2:24" x14ac:dyDescent="0.25">
      <c r="B65" s="30"/>
      <c r="C65" s="48"/>
      <c r="D65" s="49"/>
      <c r="E65" s="129" t="s">
        <v>36</v>
      </c>
      <c r="F65" s="129"/>
      <c r="G65" s="129"/>
      <c r="H65" s="59">
        <f>+H49+H59+H64</f>
        <v>1083.84355411</v>
      </c>
      <c r="I65" s="60">
        <f t="shared" si="5"/>
        <v>1</v>
      </c>
      <c r="J65" s="59">
        <f>+J49+J59+J64</f>
        <v>990.76563298999997</v>
      </c>
      <c r="K65" s="60">
        <f t="shared" si="5"/>
        <v>1</v>
      </c>
      <c r="L65" s="61">
        <f t="shared" si="6"/>
        <v>93.077921120000042</v>
      </c>
      <c r="M65" s="60">
        <f t="shared" si="7"/>
        <v>9.3945447864499654E-2</v>
      </c>
      <c r="N65" s="10"/>
      <c r="O65" s="10"/>
      <c r="P65" s="45"/>
    </row>
    <row r="66" spans="2:24" x14ac:dyDescent="0.25">
      <c r="B66" s="30"/>
      <c r="C66" s="50"/>
      <c r="D66" s="51"/>
      <c r="E66" s="126" t="s">
        <v>30</v>
      </c>
      <c r="F66" s="126"/>
      <c r="G66" s="126"/>
      <c r="H66" s="126"/>
      <c r="I66" s="126"/>
      <c r="J66" s="126"/>
      <c r="K66" s="126"/>
      <c r="L66" s="126"/>
      <c r="M66" s="126"/>
      <c r="N66" s="10"/>
      <c r="O66" s="10"/>
      <c r="P66" s="45"/>
    </row>
    <row r="67" spans="2:24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46"/>
    </row>
    <row r="70" spans="2:24" x14ac:dyDescent="0.25">
      <c r="B70" s="28" t="s">
        <v>54</v>
      </c>
      <c r="C70" s="11"/>
      <c r="D70" s="11"/>
      <c r="E70" s="11"/>
      <c r="F70" s="11"/>
      <c r="G70" s="12"/>
      <c r="H70" s="12"/>
      <c r="I70" s="12"/>
      <c r="J70" s="12"/>
      <c r="K70" s="12"/>
      <c r="L70" s="12"/>
      <c r="M70" s="12"/>
      <c r="N70" s="12"/>
      <c r="O70" s="12"/>
      <c r="P70" s="44"/>
    </row>
    <row r="71" spans="2:24" x14ac:dyDescent="0.25">
      <c r="B71" s="29"/>
      <c r="C71" s="124" t="str">
        <f>+CONCATENATE("En esta región se habría recaudado en el 2016 unos  S/ ",FIXED(H88,1)," millones, con lo que registraría un pequeño incremento de ",FIXED(O88*100,1),"% respecto al año anterior. El Impuesto a la Renta recaudado sería de S/ ",FIXED(D88,1)," millones igual al año 2015. Mientras que el IGV habría alcanzado los S/ ",FIXED(E88,1)," millones un ",FIXED(L88*100,1),"% superior al año anterior.")</f>
        <v>En esta región se habría recaudado en el 2016 unos  S/ 1,083.8 millones, con lo que registraría un pequeño incremento de 9.4% respecto al año anterior. El Impuesto a la Renta recaudado sería de S/ 576.4 millones igual al año 2015. Mientras que el IGV habría alcanzado los S/ 134.3 millones un -3.7% superior al año anterior.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45"/>
    </row>
    <row r="72" spans="2:24" x14ac:dyDescent="0.25">
      <c r="B72" s="30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45"/>
    </row>
    <row r="73" spans="2:24" x14ac:dyDescent="0.25">
      <c r="B73" s="30"/>
      <c r="C73" s="125" t="s">
        <v>43</v>
      </c>
      <c r="D73" s="125"/>
      <c r="E73" s="125"/>
      <c r="F73" s="125"/>
      <c r="G73" s="125"/>
      <c r="H73" s="125"/>
      <c r="I73" s="66"/>
      <c r="J73" s="125" t="s">
        <v>45</v>
      </c>
      <c r="K73" s="125"/>
      <c r="L73" s="125"/>
      <c r="M73" s="125"/>
      <c r="N73" s="125"/>
      <c r="O73" s="125"/>
      <c r="P73" s="45"/>
    </row>
    <row r="74" spans="2:24" x14ac:dyDescent="0.25">
      <c r="B74" s="30"/>
      <c r="C74" s="125" t="s">
        <v>26</v>
      </c>
      <c r="D74" s="125"/>
      <c r="E74" s="125"/>
      <c r="F74" s="125"/>
      <c r="G74" s="125"/>
      <c r="H74" s="125"/>
      <c r="I74" s="66"/>
      <c r="J74" s="125" t="s">
        <v>44</v>
      </c>
      <c r="K74" s="125"/>
      <c r="L74" s="125"/>
      <c r="M74" s="125"/>
      <c r="N74" s="125"/>
      <c r="O74" s="125"/>
      <c r="P74" s="45"/>
      <c r="T74" s="87"/>
      <c r="U74" s="87"/>
      <c r="V74" s="87"/>
      <c r="W74" s="87"/>
      <c r="X74" s="87"/>
    </row>
    <row r="75" spans="2:24" x14ac:dyDescent="0.25">
      <c r="B75" s="30"/>
      <c r="C75" s="68" t="s">
        <v>40</v>
      </c>
      <c r="D75" s="68" t="s">
        <v>13</v>
      </c>
      <c r="E75" s="68" t="s">
        <v>14</v>
      </c>
      <c r="F75" s="68" t="s">
        <v>15</v>
      </c>
      <c r="G75" s="68" t="s">
        <v>19</v>
      </c>
      <c r="H75" s="68" t="s">
        <v>41</v>
      </c>
      <c r="I75" s="66"/>
      <c r="J75" s="68" t="s">
        <v>40</v>
      </c>
      <c r="K75" s="68" t="s">
        <v>13</v>
      </c>
      <c r="L75" s="68" t="s">
        <v>14</v>
      </c>
      <c r="M75" s="68" t="s">
        <v>15</v>
      </c>
      <c r="N75" s="68" t="s">
        <v>19</v>
      </c>
      <c r="O75" s="68" t="s">
        <v>41</v>
      </c>
      <c r="P75" s="45"/>
      <c r="T75" s="87" t="s">
        <v>40</v>
      </c>
      <c r="U75" s="87"/>
      <c r="V75" s="87"/>
      <c r="W75" s="87" t="s">
        <v>51</v>
      </c>
      <c r="X75" s="87" t="s">
        <v>28</v>
      </c>
    </row>
    <row r="76" spans="2:24" x14ac:dyDescent="0.25">
      <c r="B76" s="30"/>
      <c r="C76" s="69">
        <v>2004</v>
      </c>
      <c r="D76" s="33">
        <f>+Amazonas!D61+Loreto!D61+'San Martín'!D61+Ucayali!D61</f>
        <v>142.49673267999998</v>
      </c>
      <c r="E76" s="33">
        <f>+Amazonas!E61+Loreto!E61+'San Martín'!E61+Ucayali!E61</f>
        <v>56.171124660000004</v>
      </c>
      <c r="F76" s="33">
        <f>+Amazonas!F61+Loreto!F61+'San Martín'!F61+Ucayali!F61</f>
        <v>65.357668029999999</v>
      </c>
      <c r="G76" s="33">
        <f>+Amazonas!G61+Loreto!G61+'San Martín'!G61+Ucayali!G61</f>
        <v>24.883096030000001</v>
      </c>
      <c r="H76" s="33">
        <f>+Amazonas!H61+Loreto!H61+'San Martín'!H61+Ucayali!H61</f>
        <v>289.04465614999998</v>
      </c>
      <c r="I76" s="66"/>
      <c r="J76" s="69">
        <v>2004</v>
      </c>
      <c r="K76" s="33"/>
      <c r="L76" s="33"/>
      <c r="M76" s="33"/>
      <c r="N76" s="33"/>
      <c r="O76" s="33"/>
      <c r="P76" s="45"/>
      <c r="T76" s="87">
        <v>2004</v>
      </c>
      <c r="U76" s="89"/>
      <c r="V76" s="89"/>
      <c r="W76" s="89">
        <v>289.04465614999998</v>
      </c>
      <c r="X76" s="90"/>
    </row>
    <row r="77" spans="2:24" x14ac:dyDescent="0.25">
      <c r="B77" s="30"/>
      <c r="C77" s="69">
        <v>2005</v>
      </c>
      <c r="D77" s="33">
        <f>+Amazonas!D62+Loreto!D62+'San Martín'!D62+Ucayali!D62</f>
        <v>183.44314380999998</v>
      </c>
      <c r="E77" s="33">
        <f>+Amazonas!E62+Loreto!E62+'San Martín'!E62+Ucayali!E62</f>
        <v>60.991447339999993</v>
      </c>
      <c r="F77" s="33">
        <f>+Amazonas!F62+Loreto!F62+'San Martín'!F62+Ucayali!F62</f>
        <v>84.252560750000001</v>
      </c>
      <c r="G77" s="33">
        <f>+Amazonas!G62+Loreto!G62+'San Martín'!G62+Ucayali!G62</f>
        <v>40.398787150000004</v>
      </c>
      <c r="H77" s="33">
        <f>+Amazonas!H62+Loreto!H62+'San Martín'!H62+Ucayali!H62</f>
        <v>369.41581738000002</v>
      </c>
      <c r="I77" s="66"/>
      <c r="J77" s="69">
        <v>2005</v>
      </c>
      <c r="K77" s="42">
        <f>+D77/D76-1</f>
        <v>0.28734982451809588</v>
      </c>
      <c r="L77" s="42">
        <f t="shared" ref="L77:O88" si="8">+E77/E76-1</f>
        <v>8.5814957581445528E-2</v>
      </c>
      <c r="M77" s="42">
        <f t="shared" si="8"/>
        <v>0.28909986065180604</v>
      </c>
      <c r="N77" s="42">
        <f t="shared" si="8"/>
        <v>0.62354343291098902</v>
      </c>
      <c r="O77" s="42">
        <f t="shared" si="8"/>
        <v>0.2780579385224522</v>
      </c>
      <c r="P77" s="45"/>
      <c r="T77" s="87">
        <v>2005</v>
      </c>
      <c r="U77" s="89"/>
      <c r="V77" s="89"/>
      <c r="W77" s="89">
        <v>369.41581738000002</v>
      </c>
      <c r="X77" s="90">
        <f>+W77/W76-1</f>
        <v>0.2780579385224522</v>
      </c>
    </row>
    <row r="78" spans="2:24" x14ac:dyDescent="0.25">
      <c r="B78" s="30"/>
      <c r="C78" s="69">
        <v>2006</v>
      </c>
      <c r="D78" s="33">
        <f>+Amazonas!D63+Loreto!D63+'San Martín'!D63+Ucayali!D63</f>
        <v>198.27152866</v>
      </c>
      <c r="E78" s="33">
        <f>+Amazonas!E63+Loreto!E63+'San Martín'!E63+Ucayali!E63</f>
        <v>73.573291000000012</v>
      </c>
      <c r="F78" s="33">
        <f>+Amazonas!F63+Loreto!F63+'San Martín'!F63+Ucayali!F63</f>
        <v>88.117413859999999</v>
      </c>
      <c r="G78" s="33">
        <f>+Amazonas!G63+Loreto!G63+'San Martín'!G63+Ucayali!G63</f>
        <v>38.879679039999999</v>
      </c>
      <c r="H78" s="33">
        <f>+Amazonas!H63+Loreto!H63+'San Martín'!H63+Ucayali!H63</f>
        <v>399.09294425999997</v>
      </c>
      <c r="I78" s="66"/>
      <c r="J78" s="69">
        <v>2006</v>
      </c>
      <c r="K78" s="42">
        <f t="shared" ref="K78:K88" si="9">+D78/D77-1</f>
        <v>8.083368253521872E-2</v>
      </c>
      <c r="L78" s="42">
        <f t="shared" si="8"/>
        <v>0.20628865535624819</v>
      </c>
      <c r="M78" s="42">
        <f t="shared" si="8"/>
        <v>4.5872233147524755E-2</v>
      </c>
      <c r="N78" s="42">
        <f t="shared" si="8"/>
        <v>-3.7602814766680592E-2</v>
      </c>
      <c r="O78" s="42">
        <f t="shared" si="8"/>
        <v>8.0335290162934614E-2</v>
      </c>
      <c r="P78" s="45"/>
      <c r="T78" s="87">
        <v>2006</v>
      </c>
      <c r="U78" s="89"/>
      <c r="V78" s="89"/>
      <c r="W78" s="89">
        <v>399.09294425999997</v>
      </c>
      <c r="X78" s="90">
        <f t="shared" ref="X78:X88" si="10">+W78/W77-1</f>
        <v>8.0335290162934614E-2</v>
      </c>
    </row>
    <row r="79" spans="2:24" x14ac:dyDescent="0.25">
      <c r="B79" s="30"/>
      <c r="C79" s="69">
        <v>2007</v>
      </c>
      <c r="D79" s="33">
        <f>+Amazonas!D64+Loreto!D64+'San Martín'!D64+Ucayali!D64</f>
        <v>214.45348645999997</v>
      </c>
      <c r="E79" s="33">
        <f>+Amazonas!E64+Loreto!E64+'San Martín'!E64+Ucayali!E64</f>
        <v>72.761850269999996</v>
      </c>
      <c r="F79" s="33">
        <f>+Amazonas!F64+Loreto!F64+'San Martín'!F64+Ucayali!F64</f>
        <v>97.617184800000004</v>
      </c>
      <c r="G79" s="33">
        <f>+Amazonas!G64+Loreto!G64+'San Martín'!G64+Ucayali!G64</f>
        <v>42.748325160000007</v>
      </c>
      <c r="H79" s="33">
        <f>+Amazonas!H64+Loreto!H64+'San Martín'!H64+Ucayali!H64</f>
        <v>427.58084669000004</v>
      </c>
      <c r="I79" s="66"/>
      <c r="J79" s="69">
        <v>2007</v>
      </c>
      <c r="K79" s="42">
        <f t="shared" si="9"/>
        <v>8.1615136118454501E-2</v>
      </c>
      <c r="L79" s="42">
        <f t="shared" si="8"/>
        <v>-1.1029012281100981E-2</v>
      </c>
      <c r="M79" s="42">
        <f t="shared" si="8"/>
        <v>0.10780809971446881</v>
      </c>
      <c r="N79" s="42">
        <f t="shared" si="8"/>
        <v>9.9503036432473824E-2</v>
      </c>
      <c r="O79" s="42">
        <f t="shared" si="8"/>
        <v>7.1381623854118725E-2</v>
      </c>
      <c r="P79" s="45"/>
      <c r="T79" s="87">
        <v>2007</v>
      </c>
      <c r="U79" s="89"/>
      <c r="V79" s="89"/>
      <c r="W79" s="89">
        <v>427.58084669000004</v>
      </c>
      <c r="X79" s="90">
        <f t="shared" si="10"/>
        <v>7.1381623854118725E-2</v>
      </c>
    </row>
    <row r="80" spans="2:24" x14ac:dyDescent="0.25">
      <c r="B80" s="30"/>
      <c r="C80" s="69">
        <v>2008</v>
      </c>
      <c r="D80" s="33">
        <f>+Amazonas!D65+Loreto!D65+'San Martín'!D65+Ucayali!D65</f>
        <v>238.91309519999999</v>
      </c>
      <c r="E80" s="33">
        <f>+Amazonas!E65+Loreto!E65+'San Martín'!E65+Ucayali!E65</f>
        <v>86.521530930000011</v>
      </c>
      <c r="F80" s="33">
        <f>+Amazonas!F65+Loreto!F65+'San Martín'!F65+Ucayali!F65</f>
        <v>110.48227503000001</v>
      </c>
      <c r="G80" s="33">
        <f>+Amazonas!G65+Loreto!G65+'San Martín'!G65+Ucayali!G65</f>
        <v>50.500035459999999</v>
      </c>
      <c r="H80" s="33">
        <f>+Amazonas!H65+Loreto!H65+'San Martín'!H65+Ucayali!H65</f>
        <v>486.41693662</v>
      </c>
      <c r="I80" s="66"/>
      <c r="J80" s="69">
        <v>2008</v>
      </c>
      <c r="K80" s="42">
        <f t="shared" si="9"/>
        <v>0.114055542503676</v>
      </c>
      <c r="L80" s="42">
        <f t="shared" si="8"/>
        <v>0.18910570043149644</v>
      </c>
      <c r="M80" s="42">
        <f t="shared" si="8"/>
        <v>0.13179124409660292</v>
      </c>
      <c r="N80" s="42">
        <f t="shared" si="8"/>
        <v>0.18133366093260039</v>
      </c>
      <c r="O80" s="42">
        <f t="shared" si="8"/>
        <v>0.13760225787816127</v>
      </c>
      <c r="P80" s="45"/>
      <c r="T80" s="87">
        <v>2008</v>
      </c>
      <c r="U80" s="89"/>
      <c r="V80" s="89"/>
      <c r="W80" s="89">
        <v>486.41693662</v>
      </c>
      <c r="X80" s="90">
        <f t="shared" si="10"/>
        <v>0.13760225787816127</v>
      </c>
    </row>
    <row r="81" spans="2:24" x14ac:dyDescent="0.25">
      <c r="B81" s="30"/>
      <c r="C81" s="69">
        <v>2009</v>
      </c>
      <c r="D81" s="33">
        <f>+Amazonas!D66+Loreto!D66+'San Martín'!D66+Ucayali!D66</f>
        <v>248.68270441999996</v>
      </c>
      <c r="E81" s="33">
        <f>+Amazonas!E66+Loreto!E66+'San Martín'!E66+Ucayali!E66</f>
        <v>91.211179909999998</v>
      </c>
      <c r="F81" s="33">
        <f>+Amazonas!F66+Loreto!F66+'San Martín'!F66+Ucayali!F66</f>
        <v>105.42173995</v>
      </c>
      <c r="G81" s="33">
        <f>+Amazonas!G66+Loreto!G66+'San Martín'!G66+Ucayali!G66</f>
        <v>60.724226790000003</v>
      </c>
      <c r="H81" s="33">
        <f>+Amazonas!H66+Loreto!H66+'San Martín'!H66+Ucayali!H66</f>
        <v>506.03985107</v>
      </c>
      <c r="I81" s="66"/>
      <c r="J81" s="69">
        <v>2009</v>
      </c>
      <c r="K81" s="42">
        <f t="shared" si="9"/>
        <v>4.0891895070973794E-2</v>
      </c>
      <c r="L81" s="42">
        <f t="shared" si="8"/>
        <v>5.420210356418842E-2</v>
      </c>
      <c r="M81" s="42">
        <f t="shared" si="8"/>
        <v>-4.5804044844531711E-2</v>
      </c>
      <c r="N81" s="42">
        <f t="shared" si="8"/>
        <v>0.2024590920950613</v>
      </c>
      <c r="O81" s="42">
        <f t="shared" si="8"/>
        <v>4.034175821745678E-2</v>
      </c>
      <c r="P81" s="45"/>
      <c r="T81" s="87">
        <v>2009</v>
      </c>
      <c r="U81" s="89"/>
      <c r="V81" s="89"/>
      <c r="W81" s="89">
        <v>506.03985107</v>
      </c>
      <c r="X81" s="90">
        <f t="shared" si="10"/>
        <v>4.034175821745678E-2</v>
      </c>
    </row>
    <row r="82" spans="2:24" x14ac:dyDescent="0.25">
      <c r="B82" s="30"/>
      <c r="C82" s="69">
        <v>2010</v>
      </c>
      <c r="D82" s="33">
        <f>+Amazonas!D67+Loreto!D67+'San Martín'!D67+Ucayali!D67</f>
        <v>311.25052542999993</v>
      </c>
      <c r="E82" s="33">
        <f>+Amazonas!E67+Loreto!E67+'San Martín'!E67+Ucayali!E67</f>
        <v>91.656941230000001</v>
      </c>
      <c r="F82" s="33">
        <f>+Amazonas!F67+Loreto!F67+'San Martín'!F67+Ucayali!F67</f>
        <v>137.42578496000002</v>
      </c>
      <c r="G82" s="33">
        <f>+Amazonas!G67+Loreto!G67+'San Martín'!G67+Ucayali!G67</f>
        <v>61.215072579999998</v>
      </c>
      <c r="H82" s="33">
        <f>+Amazonas!H67+Loreto!H67+'San Martín'!H67+Ucayali!H67</f>
        <v>601.5483241999998</v>
      </c>
      <c r="I82" s="66"/>
      <c r="J82" s="69">
        <v>2010</v>
      </c>
      <c r="K82" s="42">
        <f t="shared" si="9"/>
        <v>0.2515969944750529</v>
      </c>
      <c r="L82" s="42">
        <f t="shared" si="8"/>
        <v>4.8871346740591015E-3</v>
      </c>
      <c r="M82" s="42">
        <f t="shared" si="8"/>
        <v>0.30358107374417331</v>
      </c>
      <c r="N82" s="42">
        <f t="shared" si="8"/>
        <v>8.0831953891724595E-3</v>
      </c>
      <c r="O82" s="42">
        <f t="shared" si="8"/>
        <v>0.18873705880683334</v>
      </c>
      <c r="P82" s="45"/>
      <c r="T82" s="87">
        <v>2010</v>
      </c>
      <c r="U82" s="89"/>
      <c r="V82" s="89"/>
      <c r="W82" s="89">
        <v>601.5483241999998</v>
      </c>
      <c r="X82" s="90">
        <f t="shared" si="10"/>
        <v>0.18873705880683334</v>
      </c>
    </row>
    <row r="83" spans="2:24" x14ac:dyDescent="0.25">
      <c r="B83" s="30"/>
      <c r="C83" s="69">
        <v>2011</v>
      </c>
      <c r="D83" s="33">
        <f>+Amazonas!D68+Loreto!D68+'San Martín'!D68+Ucayali!D68</f>
        <v>339.47864539</v>
      </c>
      <c r="E83" s="33">
        <f>+Amazonas!E68+Loreto!E68+'San Martín'!E68+Ucayali!E68</f>
        <v>111.75506360999998</v>
      </c>
      <c r="F83" s="33">
        <f>+Amazonas!F68+Loreto!F68+'San Martín'!F68+Ucayali!F68</f>
        <v>151.32597700999995</v>
      </c>
      <c r="G83" s="33">
        <f>+Amazonas!G68+Loreto!G68+'San Martín'!G68+Ucayali!G68</f>
        <v>64.429226290000003</v>
      </c>
      <c r="H83" s="33">
        <f>+Amazonas!H68+Loreto!H68+'San Martín'!H68+Ucayali!H68</f>
        <v>666.98891229999981</v>
      </c>
      <c r="I83" s="66"/>
      <c r="J83" s="69">
        <v>2011</v>
      </c>
      <c r="K83" s="42">
        <f t="shared" si="9"/>
        <v>9.069260179079941E-2</v>
      </c>
      <c r="L83" s="42">
        <f t="shared" si="8"/>
        <v>0.21927550832802289</v>
      </c>
      <c r="M83" s="42">
        <f t="shared" si="8"/>
        <v>0.10114689942681276</v>
      </c>
      <c r="N83" s="42">
        <f t="shared" si="8"/>
        <v>5.250592010324806E-2</v>
      </c>
      <c r="O83" s="42">
        <f t="shared" si="8"/>
        <v>0.10878691780420069</v>
      </c>
      <c r="P83" s="45"/>
      <c r="T83" s="87">
        <v>2011</v>
      </c>
      <c r="U83" s="89"/>
      <c r="V83" s="89"/>
      <c r="W83" s="89">
        <v>666.98891229999981</v>
      </c>
      <c r="X83" s="90">
        <f t="shared" si="10"/>
        <v>0.10878691780420069</v>
      </c>
    </row>
    <row r="84" spans="2:24" x14ac:dyDescent="0.25">
      <c r="B84" s="62"/>
      <c r="C84" s="69">
        <v>2012</v>
      </c>
      <c r="D84" s="33">
        <f>+Amazonas!D69+Loreto!D69+'San Martín'!D69+Ucayali!D69</f>
        <v>422.68728111000001</v>
      </c>
      <c r="E84" s="33">
        <f>+Amazonas!E69+Loreto!E69+'San Martín'!E69+Ucayali!E69</f>
        <v>141.76788292999998</v>
      </c>
      <c r="F84" s="33">
        <f>+Amazonas!F69+Loreto!F69+'San Martín'!F69+Ucayali!F69</f>
        <v>162.15805599999999</v>
      </c>
      <c r="G84" s="33">
        <f>+Amazonas!G69+Loreto!G69+'San Martín'!G69+Ucayali!G69</f>
        <v>98.561426130000001</v>
      </c>
      <c r="H84" s="33">
        <f>+Amazonas!H69+Loreto!H69+'San Martín'!H69+Ucayali!H69</f>
        <v>825.17464616999996</v>
      </c>
      <c r="I84" s="66"/>
      <c r="J84" s="69">
        <v>2012</v>
      </c>
      <c r="K84" s="42">
        <f t="shared" si="9"/>
        <v>0.24510712779712041</v>
      </c>
      <c r="L84" s="42">
        <f t="shared" si="8"/>
        <v>0.26855892118443947</v>
      </c>
      <c r="M84" s="42">
        <f t="shared" si="8"/>
        <v>7.1581094033076997E-2</v>
      </c>
      <c r="N84" s="42">
        <f t="shared" si="8"/>
        <v>0.52976268388462122</v>
      </c>
      <c r="O84" s="42">
        <f t="shared" si="8"/>
        <v>0.23716396322769917</v>
      </c>
      <c r="P84" s="45"/>
      <c r="T84" s="87">
        <v>2012</v>
      </c>
      <c r="U84" s="89"/>
      <c r="V84" s="89"/>
      <c r="W84" s="89">
        <v>825.17464616999996</v>
      </c>
      <c r="X84" s="90">
        <f t="shared" si="10"/>
        <v>0.23716396322769917</v>
      </c>
    </row>
    <row r="85" spans="2:24" x14ac:dyDescent="0.25">
      <c r="B85" s="63"/>
      <c r="C85" s="69">
        <v>2013</v>
      </c>
      <c r="D85" s="33">
        <f>+Amazonas!D70+Loreto!D70+'San Martín'!D70+Ucayali!D70</f>
        <v>472.25944864999997</v>
      </c>
      <c r="E85" s="33">
        <f>+Amazonas!E70+Loreto!E70+'San Martín'!E70+Ucayali!E70</f>
        <v>145.87785419999997</v>
      </c>
      <c r="F85" s="33">
        <f>+Amazonas!F70+Loreto!F70+'San Martín'!F70+Ucayali!F70</f>
        <v>193.62679595</v>
      </c>
      <c r="G85" s="33">
        <f>+Amazonas!G70+Loreto!G70+'San Martín'!G70+Ucayali!G70</f>
        <v>117.62627409000001</v>
      </c>
      <c r="H85" s="33">
        <f>+Amazonas!H70+Loreto!H70+'San Martín'!H70+Ucayali!H70</f>
        <v>929.39075987999991</v>
      </c>
      <c r="I85" s="66"/>
      <c r="J85" s="69">
        <v>2013</v>
      </c>
      <c r="K85" s="42">
        <f t="shared" si="9"/>
        <v>0.11727858810849656</v>
      </c>
      <c r="L85" s="42">
        <f t="shared" si="8"/>
        <v>2.8990848879568487E-2</v>
      </c>
      <c r="M85" s="42">
        <f t="shared" si="8"/>
        <v>0.19406214360389229</v>
      </c>
      <c r="N85" s="42">
        <f t="shared" si="8"/>
        <v>0.19343112928230122</v>
      </c>
      <c r="O85" s="42">
        <f t="shared" si="8"/>
        <v>0.12629582621535085</v>
      </c>
      <c r="P85" s="45"/>
      <c r="T85" s="87">
        <v>2013</v>
      </c>
      <c r="U85" s="89"/>
      <c r="V85" s="89"/>
      <c r="W85" s="89">
        <v>929.39075987999991</v>
      </c>
      <c r="X85" s="90">
        <f t="shared" si="10"/>
        <v>0.12629582621535085</v>
      </c>
    </row>
    <row r="86" spans="2:24" x14ac:dyDescent="0.25">
      <c r="B86" s="63"/>
      <c r="C86" s="69">
        <v>2014</v>
      </c>
      <c r="D86" s="33">
        <f>+Amazonas!D71+Loreto!D71+'San Martín'!D71+Ucayali!D71</f>
        <v>504.20238993999999</v>
      </c>
      <c r="E86" s="33">
        <f>+Amazonas!E71+Loreto!E71+'San Martín'!E71+Ucayali!E71</f>
        <v>154.74820966999997</v>
      </c>
      <c r="F86" s="33">
        <f>+Amazonas!F71+Loreto!F71+'San Martín'!F71+Ucayali!F71</f>
        <v>220.51576101000001</v>
      </c>
      <c r="G86" s="33">
        <f>+Amazonas!G71+Loreto!G71+'San Martín'!G71+Ucayali!G71</f>
        <v>107.18548166000001</v>
      </c>
      <c r="H86" s="33">
        <f>+Amazonas!H71+Loreto!H71+'San Martín'!H71+Ucayali!H71</f>
        <v>986.65195127999982</v>
      </c>
      <c r="I86" s="66"/>
      <c r="J86" s="69">
        <v>2014</v>
      </c>
      <c r="K86" s="42">
        <f t="shared" si="9"/>
        <v>6.763854356183252E-2</v>
      </c>
      <c r="L86" s="42">
        <f t="shared" si="8"/>
        <v>6.0806731211158649E-2</v>
      </c>
      <c r="M86" s="42">
        <f t="shared" si="8"/>
        <v>0.13887006149161052</v>
      </c>
      <c r="N86" s="42">
        <f t="shared" si="8"/>
        <v>-8.8762417332129195E-2</v>
      </c>
      <c r="O86" s="42">
        <f t="shared" si="8"/>
        <v>6.1611535074217016E-2</v>
      </c>
      <c r="P86" s="45"/>
      <c r="T86" s="87">
        <v>2014</v>
      </c>
      <c r="U86" s="89"/>
      <c r="V86" s="89"/>
      <c r="W86" s="89">
        <v>986.65195127999982</v>
      </c>
      <c r="X86" s="90">
        <f t="shared" si="10"/>
        <v>6.1611535074217016E-2</v>
      </c>
    </row>
    <row r="87" spans="2:24" x14ac:dyDescent="0.25">
      <c r="B87" s="63"/>
      <c r="C87" s="69">
        <v>2015</v>
      </c>
      <c r="D87" s="33">
        <f>+Amazonas!D72+Loreto!D72+'San Martín'!D72+Ucayali!D72</f>
        <v>500.93918747999999</v>
      </c>
      <c r="E87" s="33">
        <f>+Amazonas!E72+Loreto!E72+'San Martín'!E72+Ucayali!E72</f>
        <v>139.45658231999997</v>
      </c>
      <c r="F87" s="33">
        <f>+Amazonas!F72+Loreto!F72+'San Martín'!F72+Ucayali!F72</f>
        <v>238.65725481999999</v>
      </c>
      <c r="G87" s="33">
        <f>+Amazonas!G72+Loreto!G72+'San Martín'!G72+Ucayali!G72</f>
        <v>111.71260837</v>
      </c>
      <c r="H87" s="33">
        <f>+Amazonas!H72+Loreto!H72+'San Martín'!H72+Ucayali!H72</f>
        <v>990.76563299000009</v>
      </c>
      <c r="I87" s="66"/>
      <c r="J87" s="69">
        <v>2015</v>
      </c>
      <c r="K87" s="42">
        <f t="shared" si="9"/>
        <v>-6.4720091080653352E-3</v>
      </c>
      <c r="L87" s="42">
        <f t="shared" si="8"/>
        <v>-9.8816182640234396E-2</v>
      </c>
      <c r="M87" s="42">
        <f t="shared" si="8"/>
        <v>8.2268467917707255E-2</v>
      </c>
      <c r="N87" s="42">
        <f t="shared" si="8"/>
        <v>4.2236379777257138E-2</v>
      </c>
      <c r="O87" s="42">
        <f t="shared" si="8"/>
        <v>4.1693341858428656E-3</v>
      </c>
      <c r="P87" s="45"/>
      <c r="T87" s="87">
        <v>2015</v>
      </c>
      <c r="U87" s="89"/>
      <c r="V87" s="89"/>
      <c r="W87" s="89">
        <v>990.76563299000009</v>
      </c>
      <c r="X87" s="90">
        <f t="shared" si="10"/>
        <v>4.1693341858428656E-3</v>
      </c>
    </row>
    <row r="88" spans="2:24" x14ac:dyDescent="0.25">
      <c r="B88" s="63"/>
      <c r="C88" s="69">
        <v>2016</v>
      </c>
      <c r="D88" s="33">
        <f>+Amazonas!D73+Loreto!D73+'San Martín'!D73+Ucayali!D73</f>
        <v>576.38800810999999</v>
      </c>
      <c r="E88" s="33">
        <f>+Amazonas!E73+Loreto!E73+'San Martín'!E73+Ucayali!E73</f>
        <v>134.27072715</v>
      </c>
      <c r="F88" s="70">
        <f>+Amazonas!F73+Loreto!F73+'San Martín'!F73+Ucayali!F73</f>
        <v>264.33362092999994</v>
      </c>
      <c r="G88" s="70">
        <f>+Amazonas!G73+Loreto!G73+'San Martín'!G73+Ucayali!G73</f>
        <v>108.85119792</v>
      </c>
      <c r="H88" s="33">
        <f>+Amazonas!H73+Loreto!H73+'San Martín'!H73+Ucayali!H73</f>
        <v>1083.8435541099998</v>
      </c>
      <c r="I88" s="66"/>
      <c r="J88" s="69">
        <v>2016</v>
      </c>
      <c r="K88" s="42">
        <f t="shared" si="9"/>
        <v>0.15061473032195605</v>
      </c>
      <c r="L88" s="42">
        <f t="shared" si="8"/>
        <v>-3.7186162773589215E-2</v>
      </c>
      <c r="M88" s="42">
        <f t="shared" si="8"/>
        <v>0.10758678226381835</v>
      </c>
      <c r="N88" s="42">
        <f t="shared" si="8"/>
        <v>-2.5614033113637413E-2</v>
      </c>
      <c r="O88" s="42">
        <f t="shared" si="8"/>
        <v>9.394544786449921E-2</v>
      </c>
      <c r="P88" s="45"/>
      <c r="T88" s="91">
        <v>2016</v>
      </c>
      <c r="U88" s="89"/>
      <c r="V88" s="89"/>
      <c r="W88" s="89">
        <v>1083.8435541099998</v>
      </c>
      <c r="X88" s="90">
        <f t="shared" si="10"/>
        <v>9.394544786449921E-2</v>
      </c>
    </row>
    <row r="89" spans="2:24" x14ac:dyDescent="0.25">
      <c r="B89" s="63"/>
      <c r="C89" s="67"/>
      <c r="D89" s="71"/>
      <c r="E89" s="67"/>
      <c r="F89" s="67"/>
      <c r="G89" s="67"/>
      <c r="H89" s="72"/>
      <c r="I89" s="10"/>
      <c r="J89" s="10"/>
      <c r="K89" s="10"/>
      <c r="L89" s="10"/>
      <c r="M89" s="10"/>
      <c r="N89" s="10"/>
      <c r="O89" s="10"/>
      <c r="P89" s="45"/>
    </row>
    <row r="90" spans="2:24" x14ac:dyDescent="0.25">
      <c r="B90" s="64"/>
      <c r="C90" s="126" t="s">
        <v>42</v>
      </c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45"/>
    </row>
    <row r="91" spans="2:24" x14ac:dyDescent="0.25">
      <c r="B91" s="65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46"/>
    </row>
    <row r="92" spans="2:24" x14ac:dyDescent="0.25">
      <c r="B92" s="50"/>
      <c r="C92" s="50"/>
    </row>
    <row r="93" spans="2:24" x14ac:dyDescent="0.25">
      <c r="B93" s="50"/>
      <c r="C93" s="50"/>
    </row>
    <row r="94" spans="2:24" x14ac:dyDescent="0.25">
      <c r="B94" s="28" t="s">
        <v>58</v>
      </c>
      <c r="C94" s="11"/>
      <c r="D94" s="11"/>
      <c r="E94" s="11"/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44"/>
    </row>
    <row r="95" spans="2:24" x14ac:dyDescent="0.25">
      <c r="B95" s="29"/>
      <c r="C95" s="124" t="s">
        <v>84</v>
      </c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45"/>
    </row>
    <row r="96" spans="2:24" x14ac:dyDescent="0.25">
      <c r="B96" s="30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45"/>
    </row>
    <row r="97" spans="2:16" x14ac:dyDescent="0.25">
      <c r="B97" s="30"/>
      <c r="C97" s="10"/>
      <c r="D97" s="10"/>
      <c r="E97" s="10"/>
      <c r="F97" s="10"/>
      <c r="G97" s="135" t="s">
        <v>66</v>
      </c>
      <c r="H97" s="135"/>
      <c r="I97" s="135"/>
      <c r="J97" s="135"/>
      <c r="K97" s="135"/>
      <c r="L97" s="10"/>
      <c r="M97" s="10"/>
      <c r="N97" s="10"/>
      <c r="O97" s="10"/>
      <c r="P97" s="45"/>
    </row>
    <row r="98" spans="2:16" x14ac:dyDescent="0.25">
      <c r="B98" s="30"/>
      <c r="C98" s="10"/>
      <c r="D98" s="10"/>
      <c r="E98" s="10"/>
      <c r="F98" s="10"/>
      <c r="G98" s="10"/>
      <c r="H98" s="10"/>
      <c r="I98" s="108" t="s">
        <v>67</v>
      </c>
      <c r="J98" s="10"/>
      <c r="K98" s="10"/>
      <c r="L98" s="10"/>
      <c r="M98" s="10"/>
      <c r="N98" s="10"/>
      <c r="O98" s="10"/>
      <c r="P98" s="45"/>
    </row>
    <row r="99" spans="2:16" x14ac:dyDescent="0.25">
      <c r="B99" s="30"/>
      <c r="C99" s="10"/>
      <c r="D99" s="10"/>
      <c r="E99" s="10"/>
      <c r="F99" s="10"/>
      <c r="G99" s="10"/>
      <c r="H99" s="98" t="s">
        <v>59</v>
      </c>
      <c r="I99" s="110" t="s">
        <v>65</v>
      </c>
      <c r="J99" s="98" t="s">
        <v>27</v>
      </c>
      <c r="K99" s="47" t="s">
        <v>85</v>
      </c>
      <c r="L99" s="10"/>
      <c r="M99" s="10"/>
      <c r="N99" s="10"/>
      <c r="O99" s="10"/>
      <c r="P99" s="45"/>
    </row>
    <row r="100" spans="2:16" x14ac:dyDescent="0.25">
      <c r="B100" s="30"/>
      <c r="C100" s="10"/>
      <c r="D100" s="10"/>
      <c r="E100" s="10"/>
      <c r="F100" s="10"/>
      <c r="G100" s="10"/>
      <c r="H100" s="77" t="s">
        <v>69</v>
      </c>
      <c r="I100" s="33">
        <v>50.232999999999997</v>
      </c>
      <c r="J100" s="42">
        <f>+I100/$I$104</f>
        <v>0.108848180699291</v>
      </c>
      <c r="K100" s="24">
        <f>+H13</f>
        <v>3.9907852333465221E-2</v>
      </c>
      <c r="L100" s="10"/>
      <c r="M100" s="10"/>
      <c r="N100" s="10"/>
      <c r="O100" s="10"/>
      <c r="P100" s="45"/>
    </row>
    <row r="101" spans="2:16" x14ac:dyDescent="0.25">
      <c r="B101" s="30"/>
      <c r="C101" s="10"/>
      <c r="D101" s="10"/>
      <c r="E101" s="10"/>
      <c r="F101" s="10"/>
      <c r="G101" s="10"/>
      <c r="H101" s="77" t="s">
        <v>70</v>
      </c>
      <c r="I101" s="33">
        <v>159.334</v>
      </c>
      <c r="J101" s="42">
        <f>+I101/$I$104</f>
        <v>0.34525543016624199</v>
      </c>
      <c r="K101" s="24">
        <f t="shared" ref="K101:K103" si="11">+H14</f>
        <v>0.29497385771005186</v>
      </c>
      <c r="L101" s="10"/>
      <c r="M101" s="10"/>
      <c r="N101" s="10"/>
      <c r="O101" s="10"/>
      <c r="P101" s="45"/>
    </row>
    <row r="102" spans="2:16" x14ac:dyDescent="0.25">
      <c r="B102" s="30"/>
      <c r="C102" s="10"/>
      <c r="D102" s="10"/>
      <c r="E102" s="10"/>
      <c r="F102" s="10"/>
      <c r="G102" s="10"/>
      <c r="H102" s="77" t="s">
        <v>71</v>
      </c>
      <c r="I102" s="33">
        <v>134.36799999999999</v>
      </c>
      <c r="J102" s="42">
        <f>+I102/$I$104</f>
        <v>0.29115745315235669</v>
      </c>
      <c r="K102" s="24">
        <f t="shared" si="11"/>
        <v>0.18447161852079261</v>
      </c>
      <c r="L102" s="10"/>
      <c r="M102" s="10"/>
      <c r="N102" s="10"/>
      <c r="O102" s="10"/>
      <c r="P102" s="45"/>
    </row>
    <row r="103" spans="2:16" x14ac:dyDescent="0.25">
      <c r="B103" s="30"/>
      <c r="C103" s="10"/>
      <c r="D103" s="10"/>
      <c r="E103" s="10"/>
      <c r="F103" s="10"/>
      <c r="G103" s="10"/>
      <c r="H103" s="77" t="s">
        <v>72</v>
      </c>
      <c r="I103" s="33">
        <v>117.56100000000001</v>
      </c>
      <c r="J103" s="42">
        <f>+I103/$I$104</f>
        <v>0.25473893598211039</v>
      </c>
      <c r="K103" s="24">
        <f t="shared" si="11"/>
        <v>0.48064667143569034</v>
      </c>
      <c r="L103" s="10"/>
      <c r="M103" s="10"/>
      <c r="N103" s="10"/>
      <c r="O103" s="10"/>
      <c r="P103" s="45"/>
    </row>
    <row r="104" spans="2:16" x14ac:dyDescent="0.25">
      <c r="B104" s="30"/>
      <c r="C104" s="10"/>
      <c r="D104" s="10"/>
      <c r="E104" s="10"/>
      <c r="F104" s="10"/>
      <c r="G104" s="10"/>
      <c r="H104" s="99" t="s">
        <v>48</v>
      </c>
      <c r="I104" s="106">
        <f>SUM(I100:I103)</f>
        <v>461.49599999999998</v>
      </c>
      <c r="J104" s="118">
        <f>+I104/$I$104</f>
        <v>1</v>
      </c>
      <c r="K104" s="118">
        <f>SUM(K100:K103)</f>
        <v>1</v>
      </c>
      <c r="L104" s="10"/>
      <c r="M104" s="10"/>
      <c r="N104" s="10"/>
      <c r="O104" s="10"/>
      <c r="P104" s="45"/>
    </row>
    <row r="105" spans="2:16" x14ac:dyDescent="0.25">
      <c r="B105" s="30"/>
      <c r="C105" s="10"/>
      <c r="D105" s="10"/>
      <c r="E105" s="10"/>
      <c r="F105" s="10"/>
      <c r="G105" s="10"/>
      <c r="H105" s="66"/>
      <c r="I105" s="66"/>
      <c r="J105" s="66"/>
      <c r="K105" s="10"/>
      <c r="L105" s="10"/>
      <c r="M105" s="10"/>
      <c r="N105" s="10"/>
      <c r="O105" s="10"/>
      <c r="P105" s="45"/>
    </row>
    <row r="106" spans="2:16" x14ac:dyDescent="0.25">
      <c r="B106" s="30"/>
      <c r="C106" s="10"/>
      <c r="D106" s="10"/>
      <c r="E106" s="10"/>
      <c r="F106" s="10"/>
      <c r="G106" s="10"/>
      <c r="H106" s="96" t="s">
        <v>61</v>
      </c>
      <c r="I106" s="97"/>
      <c r="J106" s="95">
        <v>8231.9619999999995</v>
      </c>
      <c r="K106" s="10"/>
      <c r="L106" s="10"/>
      <c r="M106" s="10"/>
      <c r="N106" s="10"/>
      <c r="O106" s="10"/>
      <c r="P106" s="45"/>
    </row>
    <row r="107" spans="2:16" x14ac:dyDescent="0.25">
      <c r="B107" s="30"/>
      <c r="C107" s="10"/>
      <c r="D107" s="10"/>
      <c r="E107" s="10"/>
      <c r="F107" s="10"/>
      <c r="G107" s="10"/>
      <c r="H107" s="96" t="s">
        <v>60</v>
      </c>
      <c r="I107" s="97"/>
      <c r="J107" s="42">
        <f>+I104/J106</f>
        <v>5.6061483277012214E-2</v>
      </c>
      <c r="K107" s="10"/>
      <c r="L107" s="10"/>
      <c r="M107" s="10"/>
      <c r="N107" s="10"/>
      <c r="O107" s="10"/>
      <c r="P107" s="45"/>
    </row>
    <row r="108" spans="2:16" x14ac:dyDescent="0.25">
      <c r="B108" s="3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45"/>
    </row>
    <row r="109" spans="2:16" x14ac:dyDescent="0.2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46"/>
    </row>
  </sheetData>
  <sortState ref="T48:U56">
    <sortCondition descending="1" ref="U48:U56"/>
  </sortState>
  <mergeCells count="58">
    <mergeCell ref="G97:K97"/>
    <mergeCell ref="F18:L18"/>
    <mergeCell ref="E34:G34"/>
    <mergeCell ref="E29:G29"/>
    <mergeCell ref="E30:G30"/>
    <mergeCell ref="E31:G31"/>
    <mergeCell ref="E32:G32"/>
    <mergeCell ref="E33:G33"/>
    <mergeCell ref="E50:G50"/>
    <mergeCell ref="E35:G35"/>
    <mergeCell ref="E36:G36"/>
    <mergeCell ref="E38:M38"/>
    <mergeCell ref="C43:O44"/>
    <mergeCell ref="E45:M45"/>
    <mergeCell ref="E46:M46"/>
    <mergeCell ref="E47:G48"/>
    <mergeCell ref="B1:P1"/>
    <mergeCell ref="C23:O24"/>
    <mergeCell ref="E25:M25"/>
    <mergeCell ref="E26:M26"/>
    <mergeCell ref="E27:G28"/>
    <mergeCell ref="H27:I27"/>
    <mergeCell ref="J27:K27"/>
    <mergeCell ref="L27:M27"/>
    <mergeCell ref="C7:O8"/>
    <mergeCell ref="G11:H11"/>
    <mergeCell ref="I11:J11"/>
    <mergeCell ref="K11:L11"/>
    <mergeCell ref="F11:F12"/>
    <mergeCell ref="F9:L9"/>
    <mergeCell ref="F10:L10"/>
    <mergeCell ref="H47:I47"/>
    <mergeCell ref="J47:K47"/>
    <mergeCell ref="L47:M47"/>
    <mergeCell ref="E49:G49"/>
    <mergeCell ref="E62:G62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C95:O96"/>
    <mergeCell ref="C74:H74"/>
    <mergeCell ref="J74:O74"/>
    <mergeCell ref="C90:O90"/>
    <mergeCell ref="E63:G63"/>
    <mergeCell ref="E64:G64"/>
    <mergeCell ref="E65:G65"/>
    <mergeCell ref="E66:M66"/>
    <mergeCell ref="C71:O72"/>
    <mergeCell ref="C73:H73"/>
    <mergeCell ref="J73:O7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8"/>
  <sheetViews>
    <sheetView zoomScaleNormal="100" workbookViewId="0">
      <selection activeCell="M18" sqref="M1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3" t="s">
        <v>75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x14ac:dyDescent="0.25">
      <c r="B8" s="29"/>
      <c r="C8" s="124" t="str">
        <f>+CONCATENATE("Durante el 2016 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 en la región se ha logrado recaudar S/ 43.3 millones por tributos internos, cifra superior en 24.3% respecto a lo recaudado en el mismo periodo del 2015. Es así que se recaudaron S/ 32.0 millones por Impuesto a la Renta, S/ 5.2 millones por Impuesto a la producción y el Consumo y solo S/ 6.1 millones por otros conceptos.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4" t="s">
        <v>32</v>
      </c>
      <c r="F10" s="134"/>
      <c r="G10" s="134"/>
      <c r="H10" s="134"/>
      <c r="I10" s="134"/>
      <c r="J10" s="134"/>
      <c r="K10" s="134"/>
      <c r="L10" s="134"/>
      <c r="M10" s="134"/>
      <c r="N10" s="10"/>
      <c r="O10" s="10"/>
      <c r="P10" s="45"/>
    </row>
    <row r="11" spans="2:24" ht="15" customHeight="1" x14ac:dyDescent="0.25">
      <c r="B11" s="30"/>
      <c r="C11" s="10"/>
      <c r="D11" s="10"/>
      <c r="E11" s="135"/>
      <c r="F11" s="135"/>
      <c r="G11" s="135"/>
      <c r="H11" s="135"/>
      <c r="I11" s="135"/>
      <c r="J11" s="135"/>
      <c r="K11" s="135"/>
      <c r="L11" s="135"/>
      <c r="M11" s="135"/>
      <c r="N11" s="10"/>
      <c r="O11" s="10"/>
      <c r="P11" s="45"/>
    </row>
    <row r="12" spans="2:24" x14ac:dyDescent="0.25">
      <c r="B12" s="30"/>
      <c r="C12" s="10"/>
      <c r="D12" s="10"/>
      <c r="E12" s="136" t="s">
        <v>33</v>
      </c>
      <c r="F12" s="137"/>
      <c r="G12" s="138"/>
      <c r="H12" s="130">
        <v>2016</v>
      </c>
      <c r="I12" s="130"/>
      <c r="J12" s="130">
        <v>2015</v>
      </c>
      <c r="K12" s="130"/>
      <c r="L12" s="131" t="s">
        <v>29</v>
      </c>
      <c r="M12" s="131"/>
      <c r="N12" s="10"/>
      <c r="O12" s="10"/>
      <c r="P12" s="45"/>
    </row>
    <row r="13" spans="2:24" x14ac:dyDescent="0.25">
      <c r="B13" s="30"/>
      <c r="C13" s="10"/>
      <c r="D13" s="10"/>
      <c r="E13" s="139"/>
      <c r="F13" s="140"/>
      <c r="G13" s="141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5" t="s">
        <v>0</v>
      </c>
      <c r="F14" s="145"/>
      <c r="G14" s="145"/>
      <c r="H14" s="32">
        <v>31.98518631</v>
      </c>
      <c r="I14" s="27">
        <f>+H14/H$21</f>
        <v>0.73947573735757854</v>
      </c>
      <c r="J14" s="32">
        <v>25.59799009</v>
      </c>
      <c r="K14" s="27">
        <f>+J14/J$21</f>
        <v>0.73536829674404036</v>
      </c>
      <c r="L14" s="35">
        <f>+H14-J14</f>
        <v>6.3871962199999999</v>
      </c>
      <c r="M14" s="27">
        <f>+H14/J14-1</f>
        <v>0.24951944264152193</v>
      </c>
      <c r="N14" s="10"/>
      <c r="O14" s="10"/>
      <c r="P14" s="45"/>
    </row>
    <row r="15" spans="2:24" x14ac:dyDescent="0.25">
      <c r="B15" s="30"/>
      <c r="C15" s="10"/>
      <c r="D15" s="10"/>
      <c r="E15" s="144" t="s">
        <v>24</v>
      </c>
      <c r="F15" s="144"/>
      <c r="G15" s="144"/>
      <c r="H15" s="33">
        <v>18.423885589999998</v>
      </c>
      <c r="I15" s="42">
        <f t="shared" ref="I15:K21" si="0">+H15/H$21</f>
        <v>0.42594769496144647</v>
      </c>
      <c r="J15" s="33">
        <v>13.95485234</v>
      </c>
      <c r="K15" s="42">
        <f t="shared" si="0"/>
        <v>0.40088913076770344</v>
      </c>
      <c r="L15" s="33">
        <f t="shared" ref="L15:L21" si="1">+H15-J15</f>
        <v>4.4690332499999972</v>
      </c>
      <c r="M15" s="42">
        <f t="shared" ref="M15:M21" si="2">+H15/J15-1</f>
        <v>0.32024941153909747</v>
      </c>
      <c r="N15" s="10"/>
      <c r="O15" s="10"/>
      <c r="P15" s="45"/>
    </row>
    <row r="16" spans="2:24" x14ac:dyDescent="0.25">
      <c r="B16" s="30"/>
      <c r="C16" s="10"/>
      <c r="D16" s="10"/>
      <c r="E16" s="144" t="s">
        <v>25</v>
      </c>
      <c r="F16" s="144"/>
      <c r="G16" s="144"/>
      <c r="H16" s="33">
        <v>4.8038552399999999</v>
      </c>
      <c r="I16" s="42">
        <f t="shared" si="0"/>
        <v>0.11106186349295857</v>
      </c>
      <c r="J16" s="33">
        <v>3.5410019399999997</v>
      </c>
      <c r="K16" s="42">
        <f t="shared" si="0"/>
        <v>0.10172441493374851</v>
      </c>
      <c r="L16" s="33">
        <f t="shared" si="1"/>
        <v>1.2628533000000002</v>
      </c>
      <c r="M16" s="42">
        <f t="shared" si="2"/>
        <v>0.35663727989937222</v>
      </c>
      <c r="N16" s="10"/>
      <c r="O16" s="10"/>
      <c r="P16" s="45"/>
    </row>
    <row r="17" spans="2:16" x14ac:dyDescent="0.25">
      <c r="B17" s="30"/>
      <c r="C17" s="10"/>
      <c r="D17" s="10"/>
      <c r="E17" s="145" t="s">
        <v>31</v>
      </c>
      <c r="F17" s="145"/>
      <c r="G17" s="145"/>
      <c r="H17" s="32">
        <v>5.2132396199999995</v>
      </c>
      <c r="I17" s="27">
        <f t="shared" si="0"/>
        <v>0.12052655171859908</v>
      </c>
      <c r="J17" s="32">
        <v>3.3037476099999998</v>
      </c>
      <c r="K17" s="27">
        <f t="shared" si="0"/>
        <v>9.4908672294040014E-2</v>
      </c>
      <c r="L17" s="35">
        <f t="shared" si="1"/>
        <v>1.9094920099999997</v>
      </c>
      <c r="M17" s="27">
        <f t="shared" si="2"/>
        <v>0.57797756832883485</v>
      </c>
      <c r="N17" s="10"/>
      <c r="O17" s="10"/>
      <c r="P17" s="45"/>
    </row>
    <row r="18" spans="2:16" x14ac:dyDescent="0.25">
      <c r="B18" s="30"/>
      <c r="C18" s="10"/>
      <c r="D18" s="10"/>
      <c r="E18" s="144" t="s">
        <v>10</v>
      </c>
      <c r="F18" s="144"/>
      <c r="G18" s="144"/>
      <c r="H18" s="34">
        <v>5.2039536199999992</v>
      </c>
      <c r="I18" s="24">
        <f t="shared" si="0"/>
        <v>0.12031186571894442</v>
      </c>
      <c r="J18" s="34">
        <v>3.2946796199999997</v>
      </c>
      <c r="K18" s="24">
        <f t="shared" si="0"/>
        <v>9.4648170889916228E-2</v>
      </c>
      <c r="L18" s="36">
        <f t="shared" si="1"/>
        <v>1.9092739999999995</v>
      </c>
      <c r="M18" s="24">
        <f t="shared" si="2"/>
        <v>0.57950217326442188</v>
      </c>
      <c r="N18" s="10"/>
      <c r="O18" s="10"/>
      <c r="P18" s="45"/>
    </row>
    <row r="19" spans="2:16" x14ac:dyDescent="0.25">
      <c r="B19" s="30"/>
      <c r="C19" s="10"/>
      <c r="D19" s="10"/>
      <c r="E19" s="144" t="s">
        <v>11</v>
      </c>
      <c r="F19" s="144"/>
      <c r="G19" s="144"/>
      <c r="H19" s="34">
        <v>9.2859999999999991E-3</v>
      </c>
      <c r="I19" s="24">
        <f t="shared" si="0"/>
        <v>2.1468599965464682E-4</v>
      </c>
      <c r="J19" s="34">
        <v>9.067989999999998E-3</v>
      </c>
      <c r="K19" s="24">
        <f t="shared" si="0"/>
        <v>2.6050140412379498E-4</v>
      </c>
      <c r="L19" s="36">
        <f t="shared" si="1"/>
        <v>2.1801000000000112E-4</v>
      </c>
      <c r="M19" s="24">
        <f t="shared" si="2"/>
        <v>2.4041711559011469E-2</v>
      </c>
      <c r="N19" s="10"/>
      <c r="O19" s="10"/>
      <c r="P19" s="45"/>
    </row>
    <row r="20" spans="2:16" x14ac:dyDescent="0.25">
      <c r="B20" s="30"/>
      <c r="C20" s="10"/>
      <c r="D20" s="10"/>
      <c r="E20" s="145" t="s">
        <v>12</v>
      </c>
      <c r="F20" s="145"/>
      <c r="G20" s="145"/>
      <c r="H20" s="32">
        <v>6.0554425800000011</v>
      </c>
      <c r="I20" s="27">
        <f t="shared" si="0"/>
        <v>0.13999771092382229</v>
      </c>
      <c r="J20" s="32">
        <v>5.9080170900000004</v>
      </c>
      <c r="K20" s="27">
        <f t="shared" si="0"/>
        <v>0.16972303096191965</v>
      </c>
      <c r="L20" s="35">
        <f t="shared" si="1"/>
        <v>0.14742549000000071</v>
      </c>
      <c r="M20" s="27">
        <f t="shared" si="2"/>
        <v>2.495346370096585E-2</v>
      </c>
      <c r="N20" s="10"/>
      <c r="O20" s="10"/>
      <c r="P20" s="45"/>
    </row>
    <row r="21" spans="2:16" x14ac:dyDescent="0.25">
      <c r="B21" s="30"/>
      <c r="C21" s="10"/>
      <c r="D21" s="10"/>
      <c r="E21" s="146" t="s">
        <v>16</v>
      </c>
      <c r="F21" s="147"/>
      <c r="G21" s="148"/>
      <c r="H21" s="57">
        <v>43.253868510000004</v>
      </c>
      <c r="I21" s="25">
        <f t="shared" si="0"/>
        <v>1</v>
      </c>
      <c r="J21" s="57">
        <v>34.80975479</v>
      </c>
      <c r="K21" s="25">
        <f t="shared" si="0"/>
        <v>1</v>
      </c>
      <c r="L21" s="58">
        <f t="shared" si="1"/>
        <v>8.4441137200000043</v>
      </c>
      <c r="M21" s="25">
        <f t="shared" si="2"/>
        <v>0.24257894865797192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26" t="s">
        <v>30</v>
      </c>
      <c r="F23" s="126"/>
      <c r="G23" s="126"/>
      <c r="H23" s="126"/>
      <c r="I23" s="126"/>
      <c r="J23" s="126"/>
      <c r="K23" s="126"/>
      <c r="L23" s="126"/>
      <c r="M23" s="126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24" t="str">
        <f>+CONCATENATE("En el año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año 2016 los impuestos a la producción y consumo representaron  12.1% del total recaudado, casi en su totalidad por el Impuesto General a las Ventas (IGV). Mientras que el Impuesto a la Renta de Tercera Categoría Alcanzó una participación de 42.6% y el Impuesto de Quinta Categoría de 11.1%, entre las principales.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45"/>
    </row>
    <row r="29" spans="2:16" x14ac:dyDescent="0.25">
      <c r="B29" s="30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45"/>
    </row>
    <row r="30" spans="2:16" x14ac:dyDescent="0.25">
      <c r="B30" s="30"/>
      <c r="C30" s="10"/>
      <c r="D30" s="10"/>
      <c r="E30" s="134" t="s">
        <v>32</v>
      </c>
      <c r="F30" s="134"/>
      <c r="G30" s="134"/>
      <c r="H30" s="134"/>
      <c r="I30" s="134"/>
      <c r="J30" s="134"/>
      <c r="K30" s="134"/>
      <c r="L30" s="134"/>
      <c r="M30" s="134"/>
      <c r="N30" s="10"/>
      <c r="O30" s="10"/>
      <c r="P30" s="45"/>
    </row>
    <row r="31" spans="2:16" x14ac:dyDescent="0.25">
      <c r="B31" s="30"/>
      <c r="C31" s="10"/>
      <c r="D31" s="10"/>
      <c r="E31" s="135"/>
      <c r="F31" s="135"/>
      <c r="G31" s="135"/>
      <c r="H31" s="135"/>
      <c r="I31" s="135"/>
      <c r="J31" s="135"/>
      <c r="K31" s="135"/>
      <c r="L31" s="135"/>
      <c r="M31" s="135"/>
      <c r="N31" s="10"/>
      <c r="O31" s="10"/>
      <c r="P31" s="45"/>
    </row>
    <row r="32" spans="2:16" x14ac:dyDescent="0.25">
      <c r="B32" s="30"/>
      <c r="C32" s="10"/>
      <c r="D32" s="10"/>
      <c r="E32" s="136" t="s">
        <v>21</v>
      </c>
      <c r="F32" s="137"/>
      <c r="G32" s="138"/>
      <c r="H32" s="130">
        <v>2016</v>
      </c>
      <c r="I32" s="130"/>
      <c r="J32" s="130">
        <v>2015</v>
      </c>
      <c r="K32" s="130"/>
      <c r="L32" s="131" t="s">
        <v>29</v>
      </c>
      <c r="M32" s="131"/>
      <c r="N32" s="10"/>
      <c r="O32" s="10"/>
      <c r="P32" s="45"/>
    </row>
    <row r="33" spans="2:16" x14ac:dyDescent="0.25">
      <c r="B33" s="30"/>
      <c r="C33" s="10"/>
      <c r="D33" s="10"/>
      <c r="E33" s="149"/>
      <c r="F33" s="150"/>
      <c r="G33" s="151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2" t="s">
        <v>0</v>
      </c>
      <c r="F34" s="132"/>
      <c r="G34" s="132"/>
      <c r="H34" s="56">
        <v>31.98518631</v>
      </c>
      <c r="I34" s="54">
        <f>+H34/H$50</f>
        <v>0.73947573735757854</v>
      </c>
      <c r="J34" s="56">
        <v>25.59799009</v>
      </c>
      <c r="K34" s="54">
        <f>+J34/J$50</f>
        <v>0.73536829674404036</v>
      </c>
      <c r="L34" s="55">
        <f>+H34-J34</f>
        <v>6.3871962199999999</v>
      </c>
      <c r="M34" s="54">
        <f>+H34/J34-1</f>
        <v>0.24951944264152193</v>
      </c>
      <c r="N34" s="10"/>
      <c r="O34" s="10"/>
      <c r="P34" s="45"/>
    </row>
    <row r="35" spans="2:16" x14ac:dyDescent="0.25">
      <c r="B35" s="30"/>
      <c r="C35" s="50"/>
      <c r="D35" s="51"/>
      <c r="E35" s="127" t="s">
        <v>5</v>
      </c>
      <c r="F35" s="127"/>
      <c r="G35" s="127"/>
      <c r="H35" s="52">
        <v>0.90485953000000008</v>
      </c>
      <c r="I35" s="42">
        <f t="shared" ref="I35:K50" si="3">+H35/H$50</f>
        <v>2.0919736457579573E-2</v>
      </c>
      <c r="J35" s="52">
        <v>0.80168569999999995</v>
      </c>
      <c r="K35" s="42">
        <f t="shared" si="3"/>
        <v>2.303048972440061E-2</v>
      </c>
      <c r="L35" s="33">
        <f t="shared" ref="L35:L50" si="4">+H35-J35</f>
        <v>0.10317383000000013</v>
      </c>
      <c r="M35" s="42">
        <f t="shared" ref="M35:M50" si="5">+H35/J35-1</f>
        <v>0.12869610871193049</v>
      </c>
      <c r="N35" s="10"/>
      <c r="O35" s="10"/>
      <c r="P35" s="45"/>
    </row>
    <row r="36" spans="2:16" x14ac:dyDescent="0.25">
      <c r="B36" s="30"/>
      <c r="C36" s="50"/>
      <c r="D36" s="51"/>
      <c r="E36" s="127" t="s">
        <v>6</v>
      </c>
      <c r="F36" s="127"/>
      <c r="G36" s="127"/>
      <c r="H36" s="52">
        <v>0.44466019000000007</v>
      </c>
      <c r="I36" s="42">
        <f t="shared" si="3"/>
        <v>1.0280240943008315E-2</v>
      </c>
      <c r="J36" s="52">
        <v>0.33089521999999999</v>
      </c>
      <c r="K36" s="42">
        <f t="shared" si="3"/>
        <v>9.5058187567313226E-3</v>
      </c>
      <c r="L36" s="33">
        <f t="shared" si="4"/>
        <v>0.11376497000000008</v>
      </c>
      <c r="M36" s="42">
        <f t="shared" si="5"/>
        <v>0.34380965068035763</v>
      </c>
      <c r="N36" s="10"/>
      <c r="O36" s="10"/>
      <c r="P36" s="45"/>
    </row>
    <row r="37" spans="2:16" x14ac:dyDescent="0.25">
      <c r="B37" s="30"/>
      <c r="C37" s="50"/>
      <c r="D37" s="51"/>
      <c r="E37" s="127" t="s">
        <v>1</v>
      </c>
      <c r="F37" s="127"/>
      <c r="G37" s="127"/>
      <c r="H37" s="52">
        <v>18.423885589999998</v>
      </c>
      <c r="I37" s="42">
        <f t="shared" si="3"/>
        <v>0.42594769496144647</v>
      </c>
      <c r="J37" s="52">
        <v>13.95485234</v>
      </c>
      <c r="K37" s="42">
        <f t="shared" si="3"/>
        <v>0.40088913076770344</v>
      </c>
      <c r="L37" s="33">
        <f t="shared" si="4"/>
        <v>4.4690332499999972</v>
      </c>
      <c r="M37" s="42">
        <f t="shared" si="5"/>
        <v>0.32024941153909747</v>
      </c>
      <c r="N37" s="10"/>
      <c r="O37" s="10"/>
      <c r="P37" s="45"/>
    </row>
    <row r="38" spans="2:16" x14ac:dyDescent="0.25">
      <c r="B38" s="30"/>
      <c r="C38" s="50"/>
      <c r="D38" s="51"/>
      <c r="E38" s="127" t="s">
        <v>4</v>
      </c>
      <c r="F38" s="127"/>
      <c r="G38" s="127"/>
      <c r="H38" s="52">
        <v>1.7483183600000001</v>
      </c>
      <c r="I38" s="42">
        <f t="shared" si="3"/>
        <v>4.0419930522417907E-2</v>
      </c>
      <c r="J38" s="52">
        <v>1.2687555900000003</v>
      </c>
      <c r="K38" s="42">
        <f t="shared" si="3"/>
        <v>3.6448277146855487E-2</v>
      </c>
      <c r="L38" s="33">
        <f t="shared" si="4"/>
        <v>0.47956276999999981</v>
      </c>
      <c r="M38" s="42">
        <f t="shared" si="5"/>
        <v>0.37797884303311702</v>
      </c>
      <c r="N38" s="10"/>
      <c r="O38" s="10"/>
      <c r="P38" s="45"/>
    </row>
    <row r="39" spans="2:16" x14ac:dyDescent="0.25">
      <c r="B39" s="30"/>
      <c r="C39" s="50"/>
      <c r="D39" s="51"/>
      <c r="E39" s="127" t="s">
        <v>2</v>
      </c>
      <c r="F39" s="127"/>
      <c r="G39" s="127"/>
      <c r="H39" s="52">
        <v>4.8038552399999999</v>
      </c>
      <c r="I39" s="42">
        <f t="shared" si="3"/>
        <v>0.11106186349295857</v>
      </c>
      <c r="J39" s="52">
        <v>3.5410019399999997</v>
      </c>
      <c r="K39" s="42">
        <f t="shared" si="3"/>
        <v>0.10172441493374851</v>
      </c>
      <c r="L39" s="33">
        <f t="shared" si="4"/>
        <v>1.2628533000000002</v>
      </c>
      <c r="M39" s="42">
        <f t="shared" si="5"/>
        <v>0.35663727989937222</v>
      </c>
      <c r="N39" s="10"/>
      <c r="O39" s="10"/>
      <c r="P39" s="45"/>
    </row>
    <row r="40" spans="2:16" x14ac:dyDescent="0.25">
      <c r="B40" s="30"/>
      <c r="C40" s="50"/>
      <c r="D40" s="51"/>
      <c r="E40" s="127" t="s">
        <v>7</v>
      </c>
      <c r="F40" s="127"/>
      <c r="G40" s="127"/>
      <c r="H40" s="52">
        <v>4.4488090000000015E-2</v>
      </c>
      <c r="I40" s="42">
        <f t="shared" si="3"/>
        <v>1.0285343607986108E-3</v>
      </c>
      <c r="J40" s="52">
        <v>8.4920199999999994E-3</v>
      </c>
      <c r="K40" s="42">
        <f t="shared" si="3"/>
        <v>2.4395518012782874E-4</v>
      </c>
      <c r="L40" s="33">
        <f t="shared" si="4"/>
        <v>3.5996070000000019E-2</v>
      </c>
      <c r="M40" s="42">
        <f t="shared" si="5"/>
        <v>4.2388112604539341</v>
      </c>
      <c r="N40" s="10"/>
      <c r="O40" s="10"/>
      <c r="P40" s="45"/>
    </row>
    <row r="41" spans="2:16" x14ac:dyDescent="0.25">
      <c r="B41" s="30"/>
      <c r="C41" s="50"/>
      <c r="D41" s="51"/>
      <c r="E41" s="127" t="s">
        <v>3</v>
      </c>
      <c r="F41" s="127"/>
      <c r="G41" s="127"/>
      <c r="H41" s="52">
        <v>2.2494258300000003</v>
      </c>
      <c r="I41" s="42">
        <f t="shared" si="3"/>
        <v>5.2005194159221807E-2</v>
      </c>
      <c r="J41" s="52">
        <v>2.9545716000000004</v>
      </c>
      <c r="K41" s="42">
        <f t="shared" si="3"/>
        <v>8.4877690688265853E-2</v>
      </c>
      <c r="L41" s="33">
        <f t="shared" si="4"/>
        <v>-0.70514577000000012</v>
      </c>
      <c r="M41" s="42">
        <f t="shared" si="5"/>
        <v>-0.23866261017333279</v>
      </c>
      <c r="N41" s="10"/>
      <c r="O41" s="10"/>
      <c r="P41" s="45"/>
    </row>
    <row r="42" spans="2:16" x14ac:dyDescent="0.25">
      <c r="B42" s="30"/>
      <c r="C42" s="50"/>
      <c r="D42" s="51"/>
      <c r="E42" s="127" t="s">
        <v>37</v>
      </c>
      <c r="F42" s="127"/>
      <c r="G42" s="127"/>
      <c r="H42" s="52">
        <v>2.6912495000000001</v>
      </c>
      <c r="I42" s="42">
        <f t="shared" si="3"/>
        <v>6.2219856690455357E-2</v>
      </c>
      <c r="J42" s="52">
        <v>2.3171335499999999</v>
      </c>
      <c r="K42" s="42">
        <f t="shared" si="3"/>
        <v>6.6565638395868737E-2</v>
      </c>
      <c r="L42" s="33">
        <f t="shared" si="4"/>
        <v>0.3741159500000002</v>
      </c>
      <c r="M42" s="42">
        <f t="shared" si="5"/>
        <v>0.16145636059691082</v>
      </c>
      <c r="N42" s="10"/>
      <c r="O42" s="10"/>
      <c r="P42" s="45"/>
    </row>
    <row r="43" spans="2:16" x14ac:dyDescent="0.25">
      <c r="B43" s="30"/>
      <c r="C43" s="50"/>
      <c r="D43" s="51"/>
      <c r="E43" s="127" t="s">
        <v>8</v>
      </c>
      <c r="F43" s="127"/>
      <c r="G43" s="127"/>
      <c r="H43" s="52">
        <v>0.67444398000000005</v>
      </c>
      <c r="I43" s="42">
        <f t="shared" si="3"/>
        <v>1.5592685769691863E-2</v>
      </c>
      <c r="J43" s="52">
        <v>0.42060213000000002</v>
      </c>
      <c r="K43" s="42">
        <f t="shared" si="3"/>
        <v>1.2082881150338606E-2</v>
      </c>
      <c r="L43" s="33">
        <f t="shared" si="4"/>
        <v>0.25384185000000004</v>
      </c>
      <c r="M43" s="42">
        <f t="shared" si="5"/>
        <v>0.60352012482675743</v>
      </c>
      <c r="N43" s="10"/>
      <c r="O43" s="10"/>
      <c r="P43" s="45"/>
    </row>
    <row r="44" spans="2:16" x14ac:dyDescent="0.25">
      <c r="B44" s="30"/>
      <c r="C44" s="48"/>
      <c r="D44" s="49"/>
      <c r="E44" s="132" t="s">
        <v>9</v>
      </c>
      <c r="F44" s="132"/>
      <c r="G44" s="132"/>
      <c r="H44" s="56">
        <v>5.2132396199999995</v>
      </c>
      <c r="I44" s="54">
        <f t="shared" si="3"/>
        <v>0.12052655171859908</v>
      </c>
      <c r="J44" s="56">
        <v>3.3037476099999998</v>
      </c>
      <c r="K44" s="54">
        <f t="shared" si="3"/>
        <v>9.4908672294040014E-2</v>
      </c>
      <c r="L44" s="55">
        <f t="shared" si="4"/>
        <v>1.9094920099999997</v>
      </c>
      <c r="M44" s="54">
        <f t="shared" si="5"/>
        <v>0.57797756832883485</v>
      </c>
      <c r="N44" s="10"/>
      <c r="O44" s="10"/>
      <c r="P44" s="45"/>
    </row>
    <row r="45" spans="2:16" x14ac:dyDescent="0.25">
      <c r="B45" s="30"/>
      <c r="C45" s="50"/>
      <c r="D45" s="51"/>
      <c r="E45" s="127" t="s">
        <v>17</v>
      </c>
      <c r="F45" s="127"/>
      <c r="G45" s="127"/>
      <c r="H45" s="52">
        <v>5.2039536199999992</v>
      </c>
      <c r="I45" s="42">
        <f t="shared" si="3"/>
        <v>0.12031186571894442</v>
      </c>
      <c r="J45" s="52">
        <v>3.2946796199999997</v>
      </c>
      <c r="K45" s="42">
        <f t="shared" si="3"/>
        <v>9.4648170889916228E-2</v>
      </c>
      <c r="L45" s="33">
        <f t="shared" si="4"/>
        <v>1.9092739999999995</v>
      </c>
      <c r="M45" s="42">
        <f t="shared" si="5"/>
        <v>0.57950217326442188</v>
      </c>
      <c r="N45" s="10"/>
      <c r="O45" s="10"/>
      <c r="P45" s="45"/>
    </row>
    <row r="46" spans="2:16" x14ac:dyDescent="0.25">
      <c r="B46" s="30"/>
      <c r="C46" s="50"/>
      <c r="D46" s="51"/>
      <c r="E46" s="127" t="s">
        <v>18</v>
      </c>
      <c r="F46" s="127"/>
      <c r="G46" s="127"/>
      <c r="H46" s="52">
        <v>9.2859999999999991E-3</v>
      </c>
      <c r="I46" s="42">
        <f t="shared" si="3"/>
        <v>2.1468599965464682E-4</v>
      </c>
      <c r="J46" s="52">
        <v>9.067989999999998E-3</v>
      </c>
      <c r="K46" s="42">
        <f t="shared" si="3"/>
        <v>2.6050140412379498E-4</v>
      </c>
      <c r="L46" s="33">
        <f t="shared" si="4"/>
        <v>2.1801000000000112E-4</v>
      </c>
      <c r="M46" s="42">
        <f t="shared" si="5"/>
        <v>2.4041711559011469E-2</v>
      </c>
      <c r="N46" s="10"/>
      <c r="O46" s="10"/>
      <c r="P46" s="45"/>
    </row>
    <row r="47" spans="2:16" x14ac:dyDescent="0.25">
      <c r="B47" s="30"/>
      <c r="C47" s="50"/>
      <c r="D47" s="51"/>
      <c r="E47" s="127" t="s">
        <v>38</v>
      </c>
      <c r="F47" s="127"/>
      <c r="G47" s="127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27" t="s">
        <v>39</v>
      </c>
      <c r="F48" s="127"/>
      <c r="G48" s="127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28" t="s">
        <v>12</v>
      </c>
      <c r="F49" s="128"/>
      <c r="G49" s="128"/>
      <c r="H49" s="53">
        <v>6.0554425800000011</v>
      </c>
      <c r="I49" s="54">
        <f t="shared" si="3"/>
        <v>0.13999771092382229</v>
      </c>
      <c r="J49" s="53">
        <v>5.9080170900000004</v>
      </c>
      <c r="K49" s="54">
        <f t="shared" si="3"/>
        <v>0.16972303096191965</v>
      </c>
      <c r="L49" s="55">
        <f t="shared" si="4"/>
        <v>0.14742549000000071</v>
      </c>
      <c r="M49" s="54">
        <f t="shared" si="5"/>
        <v>2.495346370096585E-2</v>
      </c>
      <c r="N49" s="10"/>
      <c r="O49" s="10"/>
      <c r="P49" s="45"/>
    </row>
    <row r="50" spans="2:16" x14ac:dyDescent="0.25">
      <c r="B50" s="30"/>
      <c r="C50" s="48"/>
      <c r="D50" s="49"/>
      <c r="E50" s="129" t="s">
        <v>36</v>
      </c>
      <c r="F50" s="129"/>
      <c r="G50" s="129"/>
      <c r="H50" s="59">
        <f>+H34+H44+H49</f>
        <v>43.253868510000004</v>
      </c>
      <c r="I50" s="60">
        <f t="shared" si="3"/>
        <v>1</v>
      </c>
      <c r="J50" s="59">
        <f>+J34+J44+J49</f>
        <v>34.80975479</v>
      </c>
      <c r="K50" s="60">
        <f t="shared" si="3"/>
        <v>1</v>
      </c>
      <c r="L50" s="61">
        <f t="shared" si="4"/>
        <v>8.4441137200000043</v>
      </c>
      <c r="M50" s="60">
        <f t="shared" si="5"/>
        <v>0.24257894865797192</v>
      </c>
      <c r="N50" s="10"/>
      <c r="O50" s="10"/>
      <c r="P50" s="45"/>
    </row>
    <row r="51" spans="2:16" x14ac:dyDescent="0.25">
      <c r="B51" s="30"/>
      <c r="C51" s="50"/>
      <c r="D51" s="51"/>
      <c r="E51" s="126" t="s">
        <v>30</v>
      </c>
      <c r="F51" s="126"/>
      <c r="G51" s="126"/>
      <c r="H51" s="126"/>
      <c r="I51" s="126"/>
      <c r="J51" s="126"/>
      <c r="K51" s="126"/>
      <c r="L51" s="126"/>
      <c r="M51" s="126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24" t="str">
        <f>+CONCATENATE("En esta región se habría recaudado en el 2016 unos  S/ ",FIXED(H73,1)," millones, con lo que registraría aumento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43.3 millones, con lo que registraría aumento de 24.3% respecto al año anterior. El Impuesto a la Renta recaudado sería de S/ 32.0 millones un 25.0% más en comparación del año 2015. Mientras que el IGV habría alcanzado los S/ 5.2 millones un 58.0% superior al año anterior.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45"/>
    </row>
    <row r="57" spans="2:16" x14ac:dyDescent="0.25">
      <c r="B57" s="30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45"/>
    </row>
    <row r="58" spans="2:16" x14ac:dyDescent="0.25">
      <c r="B58" s="30"/>
      <c r="C58" s="125" t="s">
        <v>43</v>
      </c>
      <c r="D58" s="125"/>
      <c r="E58" s="125"/>
      <c r="F58" s="125"/>
      <c r="G58" s="125"/>
      <c r="H58" s="125"/>
      <c r="I58" s="66"/>
      <c r="J58" s="125" t="s">
        <v>45</v>
      </c>
      <c r="K58" s="125"/>
      <c r="L58" s="125"/>
      <c r="M58" s="125"/>
      <c r="N58" s="125"/>
      <c r="O58" s="125"/>
      <c r="P58" s="45"/>
    </row>
    <row r="59" spans="2:16" x14ac:dyDescent="0.25">
      <c r="B59" s="30"/>
      <c r="C59" s="125" t="s">
        <v>26</v>
      </c>
      <c r="D59" s="125"/>
      <c r="E59" s="125"/>
      <c r="F59" s="125"/>
      <c r="G59" s="125"/>
      <c r="H59" s="125"/>
      <c r="I59" s="66"/>
      <c r="J59" s="125" t="s">
        <v>44</v>
      </c>
      <c r="K59" s="125"/>
      <c r="L59" s="125"/>
      <c r="M59" s="125"/>
      <c r="N59" s="125"/>
      <c r="O59" s="125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5.8043051399999985</v>
      </c>
      <c r="E61" s="33">
        <v>0.28492090999999997</v>
      </c>
      <c r="F61" s="33">
        <v>5.1771990000000004E-2</v>
      </c>
      <c r="G61" s="33">
        <v>1.6440533200000003</v>
      </c>
      <c r="H61" s="33">
        <v>7.7858514400000001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9.0119193500000012</v>
      </c>
      <c r="E62" s="33">
        <v>0.67704741000000002</v>
      </c>
      <c r="F62" s="33">
        <v>2.3893959999999999E-2</v>
      </c>
      <c r="G62" s="33">
        <v>2.40949138</v>
      </c>
      <c r="H62" s="33">
        <v>12.123291530000001</v>
      </c>
      <c r="I62" s="66"/>
      <c r="J62" s="69">
        <v>2005</v>
      </c>
      <c r="K62" s="42">
        <f>+D62/D61-1</f>
        <v>0.5526267369878497</v>
      </c>
      <c r="L62" s="42">
        <f t="shared" ref="L62:O62" si="6">+E62/E61-1</f>
        <v>1.3762643815787339</v>
      </c>
      <c r="M62" s="42">
        <f t="shared" si="6"/>
        <v>-0.53847707998089323</v>
      </c>
      <c r="N62" s="42">
        <f t="shared" si="6"/>
        <v>0.46557982681486232</v>
      </c>
      <c r="O62" s="42">
        <f t="shared" si="6"/>
        <v>0.55709258305601583</v>
      </c>
      <c r="P62" s="45"/>
    </row>
    <row r="63" spans="2:16" x14ac:dyDescent="0.25">
      <c r="B63" s="30"/>
      <c r="C63" s="69">
        <v>2006</v>
      </c>
      <c r="D63" s="33">
        <v>9.263658389999998</v>
      </c>
      <c r="E63" s="33">
        <v>0.95480513</v>
      </c>
      <c r="F63" s="33">
        <v>1.788503E-2</v>
      </c>
      <c r="G63" s="33">
        <v>1.96852363</v>
      </c>
      <c r="H63" s="33">
        <v>12.206738779999998</v>
      </c>
      <c r="I63" s="66"/>
      <c r="J63" s="69">
        <v>2006</v>
      </c>
      <c r="K63" s="42">
        <f t="shared" ref="K63:K72" si="7">+D63/D62-1</f>
        <v>2.7934009418315142E-2</v>
      </c>
      <c r="L63" s="42">
        <f t="shared" ref="L63:L72" si="8">+E63/E62-1</f>
        <v>0.4102485526087456</v>
      </c>
      <c r="M63" s="42">
        <f t="shared" ref="M63:M72" si="9">+F63/F62-1</f>
        <v>-0.25148322002715329</v>
      </c>
      <c r="N63" s="42">
        <f t="shared" ref="N63:N72" si="10">+G63/G62-1</f>
        <v>-0.18301279417733385</v>
      </c>
      <c r="O63" s="42">
        <f t="shared" ref="O63:O73" si="11">+H63/H62-1</f>
        <v>6.8832173006398989E-3</v>
      </c>
      <c r="P63" s="45"/>
    </row>
    <row r="64" spans="2:16" x14ac:dyDescent="0.25">
      <c r="B64" s="30"/>
      <c r="C64" s="69">
        <v>2007</v>
      </c>
      <c r="D64" s="33">
        <v>12.197789889999999</v>
      </c>
      <c r="E64" s="33">
        <v>0.99614403000000007</v>
      </c>
      <c r="F64" s="33">
        <v>2.1796909999999999E-2</v>
      </c>
      <c r="G64" s="33">
        <v>2.6899941999999997</v>
      </c>
      <c r="H64" s="33">
        <v>15.905725030000003</v>
      </c>
      <c r="I64" s="66"/>
      <c r="J64" s="69">
        <v>2007</v>
      </c>
      <c r="K64" s="42">
        <f t="shared" si="7"/>
        <v>0.31673571892151808</v>
      </c>
      <c r="L64" s="42">
        <f t="shared" si="8"/>
        <v>4.3295640860245621E-2</v>
      </c>
      <c r="M64" s="42">
        <f t="shared" si="9"/>
        <v>0.21872370356661408</v>
      </c>
      <c r="N64" s="42">
        <f t="shared" si="10"/>
        <v>0.36650338304549579</v>
      </c>
      <c r="O64" s="42">
        <f t="shared" si="11"/>
        <v>0.30302821389612844</v>
      </c>
      <c r="P64" s="45"/>
    </row>
    <row r="65" spans="2:16" x14ac:dyDescent="0.25">
      <c r="B65" s="30"/>
      <c r="C65" s="69">
        <v>2008</v>
      </c>
      <c r="D65" s="33">
        <v>10.747101270000002</v>
      </c>
      <c r="E65" s="33">
        <v>1.08795397</v>
      </c>
      <c r="F65" s="33">
        <v>1.863105E-2</v>
      </c>
      <c r="G65" s="33">
        <v>3.25421687</v>
      </c>
      <c r="H65" s="33">
        <v>15.107903159999998</v>
      </c>
      <c r="I65" s="66"/>
      <c r="J65" s="69">
        <v>2008</v>
      </c>
      <c r="K65" s="42">
        <f t="shared" si="7"/>
        <v>-0.11893044830927135</v>
      </c>
      <c r="L65" s="42">
        <f t="shared" si="8"/>
        <v>9.2165326734930053E-2</v>
      </c>
      <c r="M65" s="42">
        <f t="shared" si="9"/>
        <v>-0.14524352304982679</v>
      </c>
      <c r="N65" s="42">
        <f t="shared" si="10"/>
        <v>0.20974865670714093</v>
      </c>
      <c r="O65" s="42">
        <f t="shared" si="11"/>
        <v>-5.0159415461742407E-2</v>
      </c>
      <c r="P65" s="45"/>
    </row>
    <row r="66" spans="2:16" x14ac:dyDescent="0.25">
      <c r="B66" s="30"/>
      <c r="C66" s="69">
        <v>2009</v>
      </c>
      <c r="D66" s="33">
        <v>12.267217430000001</v>
      </c>
      <c r="E66" s="33">
        <v>0.79148005999999993</v>
      </c>
      <c r="F66" s="33">
        <v>2.8634960000000001E-2</v>
      </c>
      <c r="G66" s="33">
        <v>3.4578572400000001</v>
      </c>
      <c r="H66" s="33">
        <v>16.545189690000008</v>
      </c>
      <c r="I66" s="66"/>
      <c r="J66" s="69">
        <v>2009</v>
      </c>
      <c r="K66" s="42">
        <f t="shared" si="7"/>
        <v>0.14144429477400822</v>
      </c>
      <c r="L66" s="42">
        <f t="shared" si="8"/>
        <v>-0.27250593147796509</v>
      </c>
      <c r="M66" s="42">
        <f t="shared" si="9"/>
        <v>0.53694826646914695</v>
      </c>
      <c r="N66" s="42">
        <f t="shared" si="10"/>
        <v>6.2577381328614345E-2</v>
      </c>
      <c r="O66" s="42">
        <f t="shared" si="11"/>
        <v>9.513474601858718E-2</v>
      </c>
      <c r="P66" s="45"/>
    </row>
    <row r="67" spans="2:16" x14ac:dyDescent="0.25">
      <c r="B67" s="30"/>
      <c r="C67" s="69">
        <v>2010</v>
      </c>
      <c r="D67" s="33">
        <v>19.212692489999998</v>
      </c>
      <c r="E67" s="33">
        <v>1.4378320900000001</v>
      </c>
      <c r="F67" s="33">
        <v>2.483494E-2</v>
      </c>
      <c r="G67" s="33">
        <v>3.3379734399999994</v>
      </c>
      <c r="H67" s="33">
        <v>24.01333296</v>
      </c>
      <c r="I67" s="66"/>
      <c r="J67" s="69">
        <v>2010</v>
      </c>
      <c r="K67" s="42">
        <f t="shared" si="7"/>
        <v>0.56618178487768089</v>
      </c>
      <c r="L67" s="42">
        <f t="shared" si="8"/>
        <v>0.81663716202780923</v>
      </c>
      <c r="M67" s="42">
        <f t="shared" si="9"/>
        <v>-0.13270561579272333</v>
      </c>
      <c r="N67" s="42">
        <f t="shared" si="10"/>
        <v>-3.4669968040670351E-2</v>
      </c>
      <c r="O67" s="42">
        <f t="shared" si="11"/>
        <v>0.45137852209175788</v>
      </c>
      <c r="P67" s="45"/>
    </row>
    <row r="68" spans="2:16" x14ac:dyDescent="0.25">
      <c r="B68" s="30"/>
      <c r="C68" s="69">
        <v>2011</v>
      </c>
      <c r="D68" s="33">
        <v>12.054475689999999</v>
      </c>
      <c r="E68" s="33">
        <v>1.7331778199999999</v>
      </c>
      <c r="F68" s="33">
        <v>9.6230199999999978E-3</v>
      </c>
      <c r="G68" s="33">
        <v>2.6134900400000003</v>
      </c>
      <c r="H68" s="33">
        <v>16.41076657</v>
      </c>
      <c r="I68" s="66"/>
      <c r="J68" s="69">
        <v>2011</v>
      </c>
      <c r="K68" s="42">
        <f t="shared" si="7"/>
        <v>-0.37257749291130204</v>
      </c>
      <c r="L68" s="42">
        <f t="shared" si="8"/>
        <v>0.20541044538795883</v>
      </c>
      <c r="M68" s="42">
        <f t="shared" si="9"/>
        <v>-0.61252090804326498</v>
      </c>
      <c r="N68" s="42">
        <f t="shared" si="10"/>
        <v>-0.21704288935264837</v>
      </c>
      <c r="O68" s="42">
        <f t="shared" si="11"/>
        <v>-0.31659771688769356</v>
      </c>
      <c r="P68" s="45"/>
    </row>
    <row r="69" spans="2:16" x14ac:dyDescent="0.25">
      <c r="B69" s="62"/>
      <c r="C69" s="69">
        <v>2012</v>
      </c>
      <c r="D69" s="33">
        <v>15.750578970000003</v>
      </c>
      <c r="E69" s="33">
        <v>3.1934952900000009</v>
      </c>
      <c r="F69" s="33">
        <v>7.1300199999999991E-3</v>
      </c>
      <c r="G69" s="33">
        <v>4.6506458799999999</v>
      </c>
      <c r="H69" s="33">
        <v>23.601850160000001</v>
      </c>
      <c r="I69" s="66"/>
      <c r="J69" s="69">
        <v>2012</v>
      </c>
      <c r="K69" s="42">
        <f t="shared" si="7"/>
        <v>0.30661667707921736</v>
      </c>
      <c r="L69" s="42">
        <f t="shared" si="8"/>
        <v>0.84256644249001589</v>
      </c>
      <c r="M69" s="42">
        <f t="shared" si="9"/>
        <v>-0.25906628064786308</v>
      </c>
      <c r="N69" s="42">
        <f t="shared" si="10"/>
        <v>0.77947717757516277</v>
      </c>
      <c r="O69" s="42">
        <f t="shared" si="11"/>
        <v>0.43819303378221175</v>
      </c>
      <c r="P69" s="45"/>
    </row>
    <row r="70" spans="2:16" x14ac:dyDescent="0.25">
      <c r="B70" s="63"/>
      <c r="C70" s="69">
        <v>2013</v>
      </c>
      <c r="D70" s="33">
        <v>22.50735237</v>
      </c>
      <c r="E70" s="33">
        <v>4.6141595800000008</v>
      </c>
      <c r="F70" s="33">
        <v>7.0949899999999989E-3</v>
      </c>
      <c r="G70" s="33">
        <v>5.2028784200000002</v>
      </c>
      <c r="H70" s="33">
        <v>32.331485360000002</v>
      </c>
      <c r="I70" s="66"/>
      <c r="J70" s="69">
        <v>2013</v>
      </c>
      <c r="K70" s="42">
        <f t="shared" si="7"/>
        <v>0.42898571619935799</v>
      </c>
      <c r="L70" s="42">
        <f t="shared" si="8"/>
        <v>0.44486187108170117</v>
      </c>
      <c r="M70" s="42">
        <f t="shared" si="9"/>
        <v>-4.9130296969713827E-3</v>
      </c>
      <c r="N70" s="42">
        <f t="shared" si="10"/>
        <v>0.11874319271971756</v>
      </c>
      <c r="O70" s="42">
        <f t="shared" si="11"/>
        <v>0.36987079999324934</v>
      </c>
      <c r="P70" s="45"/>
    </row>
    <row r="71" spans="2:16" x14ac:dyDescent="0.25">
      <c r="B71" s="63"/>
      <c r="C71" s="69">
        <v>2014</v>
      </c>
      <c r="D71" s="33">
        <v>26.954802580000003</v>
      </c>
      <c r="E71" s="33">
        <v>4.2913960400000004</v>
      </c>
      <c r="F71" s="33">
        <v>5.7140200000000002E-3</v>
      </c>
      <c r="G71" s="33">
        <v>5.5125684799999997</v>
      </c>
      <c r="H71" s="33">
        <v>36.764590120000001</v>
      </c>
      <c r="I71" s="66"/>
      <c r="J71" s="69">
        <v>2014</v>
      </c>
      <c r="K71" s="42">
        <f t="shared" si="7"/>
        <v>0.19759988366859171</v>
      </c>
      <c r="L71" s="42">
        <f t="shared" si="8"/>
        <v>-6.9950666942472872E-2</v>
      </c>
      <c r="M71" s="42">
        <f t="shared" si="9"/>
        <v>-0.19464016157880404</v>
      </c>
      <c r="N71" s="42">
        <f t="shared" si="10"/>
        <v>5.952283236324396E-2</v>
      </c>
      <c r="O71" s="42">
        <f t="shared" si="11"/>
        <v>0.13711416938129806</v>
      </c>
      <c r="P71" s="45"/>
    </row>
    <row r="72" spans="2:16" x14ac:dyDescent="0.25">
      <c r="B72" s="63"/>
      <c r="C72" s="69">
        <v>2015</v>
      </c>
      <c r="D72" s="33">
        <v>25.59799009</v>
      </c>
      <c r="E72" s="33">
        <v>3.2946796199999997</v>
      </c>
      <c r="F72" s="33">
        <v>9.067989999999998E-3</v>
      </c>
      <c r="G72" s="33">
        <v>5.9080170900000004</v>
      </c>
      <c r="H72" s="33">
        <v>34.80975479</v>
      </c>
      <c r="I72" s="66"/>
      <c r="J72" s="69">
        <v>2015</v>
      </c>
      <c r="K72" s="42">
        <f t="shared" si="7"/>
        <v>-5.0336576792691323E-2</v>
      </c>
      <c r="L72" s="42">
        <f t="shared" si="8"/>
        <v>-0.2322592486709758</v>
      </c>
      <c r="M72" s="42">
        <f t="shared" si="9"/>
        <v>0.586972044200055</v>
      </c>
      <c r="N72" s="42">
        <f t="shared" si="10"/>
        <v>7.1735818146244634E-2</v>
      </c>
      <c r="O72" s="42">
        <f t="shared" si="11"/>
        <v>-5.3171688399609507E-2</v>
      </c>
      <c r="P72" s="45"/>
    </row>
    <row r="73" spans="2:16" x14ac:dyDescent="0.25">
      <c r="B73" s="63"/>
      <c r="C73" s="69">
        <v>2016</v>
      </c>
      <c r="D73" s="70">
        <v>31.98518631</v>
      </c>
      <c r="E73" s="70">
        <v>5.2039536199999992</v>
      </c>
      <c r="F73" s="70">
        <v>9.2859999999999991E-3</v>
      </c>
      <c r="G73" s="33">
        <v>6.0554425800000011</v>
      </c>
      <c r="H73" s="70">
        <v>43.253868510000004</v>
      </c>
      <c r="I73" s="66"/>
      <c r="J73" s="69">
        <v>2016</v>
      </c>
      <c r="K73" s="42">
        <f t="shared" ref="K73" si="12">+D73/D72-1</f>
        <v>0.24951944264152193</v>
      </c>
      <c r="L73" s="42">
        <f t="shared" ref="L73" si="13">+E73/E72-1</f>
        <v>0.57950217326442188</v>
      </c>
      <c r="M73" s="42">
        <f t="shared" ref="M73" si="14">+F73/F72-1</f>
        <v>2.4041711559011469E-2</v>
      </c>
      <c r="N73" s="42">
        <f t="shared" ref="N73" si="15">+G73/G72-1</f>
        <v>2.495346370096585E-2</v>
      </c>
      <c r="O73" s="42">
        <f t="shared" si="11"/>
        <v>0.24257894865797192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7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26" t="s">
        <v>42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B1:P1"/>
    <mergeCell ref="E12:G13"/>
    <mergeCell ref="H12:I12"/>
    <mergeCell ref="E51:M51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23:M23"/>
    <mergeCell ref="E21:G21"/>
    <mergeCell ref="E10:M10"/>
    <mergeCell ref="C8:O9"/>
    <mergeCell ref="E16:G16"/>
    <mergeCell ref="E17:G17"/>
    <mergeCell ref="E18:G18"/>
    <mergeCell ref="E19:G19"/>
    <mergeCell ref="E20:G20"/>
    <mergeCell ref="J12:K12"/>
    <mergeCell ref="E11:M11"/>
    <mergeCell ref="L12:M12"/>
    <mergeCell ref="E14:G14"/>
    <mergeCell ref="E15:G15"/>
    <mergeCell ref="E34:G34"/>
    <mergeCell ref="E35:G35"/>
    <mergeCell ref="E36:G36"/>
    <mergeCell ref="E37:G37"/>
    <mergeCell ref="C28:O29"/>
    <mergeCell ref="E30:M30"/>
    <mergeCell ref="E31:M31"/>
    <mergeCell ref="E32:G33"/>
    <mergeCell ref="H32:I32"/>
    <mergeCell ref="J32:K32"/>
    <mergeCell ref="L32:M32"/>
    <mergeCell ref="E48:G48"/>
    <mergeCell ref="E49:G49"/>
    <mergeCell ref="C56:O57"/>
    <mergeCell ref="C75:O75"/>
    <mergeCell ref="C58:H58"/>
    <mergeCell ref="J58:O58"/>
    <mergeCell ref="C59:H59"/>
    <mergeCell ref="J59:O59"/>
    <mergeCell ref="E50:G5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I18" sqref="I18:M1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3" t="s">
        <v>76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x14ac:dyDescent="0.25">
      <c r="B8" s="29"/>
      <c r="C8" s="124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319.7 millones por tributos internos, cifra superior en 2.9% respecto a lo recaudado en el mismo periodo del 2015. Es así que se recaudaron S/ 215.3 millones por Impuesto a la Renta, S/ 50.8 millones por Impuesto a la producción y el Consumo y solo S/ 53.6 millones por otros conceptos.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4" t="s">
        <v>32</v>
      </c>
      <c r="F10" s="134"/>
      <c r="G10" s="134"/>
      <c r="H10" s="134"/>
      <c r="I10" s="134"/>
      <c r="J10" s="134"/>
      <c r="K10" s="134"/>
      <c r="L10" s="134"/>
      <c r="M10" s="134"/>
      <c r="N10" s="10"/>
      <c r="O10" s="10"/>
      <c r="P10" s="45"/>
    </row>
    <row r="11" spans="2:24" ht="15" customHeight="1" x14ac:dyDescent="0.25">
      <c r="B11" s="30"/>
      <c r="C11" s="10"/>
      <c r="D11" s="10"/>
      <c r="E11" s="135"/>
      <c r="F11" s="135"/>
      <c r="G11" s="135"/>
      <c r="H11" s="135"/>
      <c r="I11" s="135"/>
      <c r="J11" s="135"/>
      <c r="K11" s="135"/>
      <c r="L11" s="135"/>
      <c r="M11" s="135"/>
      <c r="N11" s="10"/>
      <c r="O11" s="10"/>
      <c r="P11" s="45"/>
    </row>
    <row r="12" spans="2:24" x14ac:dyDescent="0.25">
      <c r="B12" s="30"/>
      <c r="C12" s="10"/>
      <c r="D12" s="10"/>
      <c r="E12" s="136" t="s">
        <v>33</v>
      </c>
      <c r="F12" s="137"/>
      <c r="G12" s="138"/>
      <c r="H12" s="130">
        <v>2016</v>
      </c>
      <c r="I12" s="130"/>
      <c r="J12" s="130">
        <v>2015</v>
      </c>
      <c r="K12" s="130"/>
      <c r="L12" s="131" t="s">
        <v>29</v>
      </c>
      <c r="M12" s="131"/>
      <c r="N12" s="10"/>
      <c r="O12" s="10"/>
      <c r="P12" s="45"/>
    </row>
    <row r="13" spans="2:24" x14ac:dyDescent="0.25">
      <c r="B13" s="30"/>
      <c r="C13" s="10"/>
      <c r="D13" s="10"/>
      <c r="E13" s="139"/>
      <c r="F13" s="140"/>
      <c r="G13" s="141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5" t="s">
        <v>0</v>
      </c>
      <c r="F14" s="145"/>
      <c r="G14" s="145"/>
      <c r="H14" s="32">
        <v>215.25791719</v>
      </c>
      <c r="I14" s="27">
        <f>+H14/H$21</f>
        <v>0.67330060807545788</v>
      </c>
      <c r="J14" s="32">
        <v>195.34556031999998</v>
      </c>
      <c r="K14" s="27">
        <f>+J14/J$21</f>
        <v>0.6287580563038857</v>
      </c>
      <c r="L14" s="35">
        <f>+H14-J14</f>
        <v>19.912356870000025</v>
      </c>
      <c r="M14" s="27">
        <f>+H14/J14-1</f>
        <v>0.10193401292243931</v>
      </c>
      <c r="N14" s="10"/>
      <c r="O14" s="10"/>
      <c r="P14" s="45"/>
    </row>
    <row r="15" spans="2:24" x14ac:dyDescent="0.25">
      <c r="B15" s="30"/>
      <c r="C15" s="10"/>
      <c r="D15" s="10"/>
      <c r="E15" s="144" t="s">
        <v>24</v>
      </c>
      <c r="F15" s="144"/>
      <c r="G15" s="144"/>
      <c r="H15" s="33">
        <v>103.52180859999999</v>
      </c>
      <c r="I15" s="42">
        <f t="shared" ref="I15:K21" si="0">+H15/H$21</f>
        <v>0.32380363793043887</v>
      </c>
      <c r="J15" s="33">
        <v>91.76007595999998</v>
      </c>
      <c r="K15" s="42">
        <f t="shared" si="0"/>
        <v>0.29534782829154244</v>
      </c>
      <c r="L15" s="33">
        <f t="shared" ref="L15:L21" si="1">+H15-J15</f>
        <v>11.761732640000005</v>
      </c>
      <c r="M15" s="42">
        <f t="shared" ref="M15:M21" si="2">+H15/J15-1</f>
        <v>0.1281791946764208</v>
      </c>
      <c r="N15" s="10"/>
      <c r="O15" s="10"/>
      <c r="P15" s="45"/>
    </row>
    <row r="16" spans="2:24" x14ac:dyDescent="0.25">
      <c r="B16" s="30"/>
      <c r="C16" s="10"/>
      <c r="D16" s="10"/>
      <c r="E16" s="144" t="s">
        <v>25</v>
      </c>
      <c r="F16" s="144"/>
      <c r="G16" s="144"/>
      <c r="H16" s="33">
        <v>35.614959499999998</v>
      </c>
      <c r="I16" s="42">
        <f t="shared" si="0"/>
        <v>0.11139926559247966</v>
      </c>
      <c r="J16" s="33">
        <v>35.75837078</v>
      </c>
      <c r="K16" s="42">
        <f t="shared" si="0"/>
        <v>0.11509534013159017</v>
      </c>
      <c r="L16" s="33">
        <f t="shared" si="1"/>
        <v>-0.14341128000000225</v>
      </c>
      <c r="M16" s="42">
        <f t="shared" si="2"/>
        <v>-4.0105652710613615E-3</v>
      </c>
      <c r="N16" s="10"/>
      <c r="O16" s="10"/>
      <c r="P16" s="45"/>
    </row>
    <row r="17" spans="2:16" x14ac:dyDescent="0.25">
      <c r="B17" s="30"/>
      <c r="C17" s="10"/>
      <c r="D17" s="10"/>
      <c r="E17" s="145" t="s">
        <v>31</v>
      </c>
      <c r="F17" s="145"/>
      <c r="G17" s="145"/>
      <c r="H17" s="32">
        <v>50.800378810000005</v>
      </c>
      <c r="I17" s="27">
        <f t="shared" si="0"/>
        <v>0.1588974119499916</v>
      </c>
      <c r="J17" s="32">
        <v>61.991674259999989</v>
      </c>
      <c r="K17" s="27">
        <f t="shared" si="0"/>
        <v>0.19953238021325317</v>
      </c>
      <c r="L17" s="35">
        <f t="shared" si="1"/>
        <v>-11.191295449999984</v>
      </c>
      <c r="M17" s="27">
        <f t="shared" si="2"/>
        <v>-0.18052900786422454</v>
      </c>
      <c r="N17" s="10"/>
      <c r="O17" s="10"/>
      <c r="P17" s="45"/>
    </row>
    <row r="18" spans="2:16" x14ac:dyDescent="0.25">
      <c r="B18" s="30"/>
      <c r="C18" s="10"/>
      <c r="D18" s="10"/>
      <c r="E18" s="144" t="s">
        <v>10</v>
      </c>
      <c r="F18" s="144"/>
      <c r="G18" s="144"/>
      <c r="H18" s="34">
        <v>44.41061783</v>
      </c>
      <c r="I18" s="24">
        <f t="shared" si="0"/>
        <v>0.1389110160512827</v>
      </c>
      <c r="J18" s="34">
        <v>55.622636249999985</v>
      </c>
      <c r="K18" s="24">
        <f t="shared" si="0"/>
        <v>0.17903238035078806</v>
      </c>
      <c r="L18" s="36">
        <f t="shared" si="1"/>
        <v>-11.212018419999985</v>
      </c>
      <c r="M18" s="24">
        <f t="shared" si="2"/>
        <v>-0.20157294180748198</v>
      </c>
      <c r="N18" s="10"/>
      <c r="O18" s="10"/>
      <c r="P18" s="45"/>
    </row>
    <row r="19" spans="2:16" x14ac:dyDescent="0.25">
      <c r="B19" s="30"/>
      <c r="C19" s="10"/>
      <c r="D19" s="10"/>
      <c r="E19" s="144" t="s">
        <v>11</v>
      </c>
      <c r="F19" s="144"/>
      <c r="G19" s="144"/>
      <c r="H19" s="34">
        <v>6.3897609800000001</v>
      </c>
      <c r="I19" s="24">
        <f t="shared" si="0"/>
        <v>1.9986395898708889E-2</v>
      </c>
      <c r="J19" s="34">
        <v>6.3690380100000015</v>
      </c>
      <c r="K19" s="24">
        <f t="shared" si="0"/>
        <v>2.0499999862465108E-2</v>
      </c>
      <c r="L19" s="36">
        <f t="shared" si="1"/>
        <v>2.0722969999998675E-2</v>
      </c>
      <c r="M19" s="24">
        <f t="shared" si="2"/>
        <v>3.2537048715146621E-3</v>
      </c>
      <c r="N19" s="10"/>
      <c r="O19" s="10"/>
      <c r="P19" s="45"/>
    </row>
    <row r="20" spans="2:16" x14ac:dyDescent="0.25">
      <c r="B20" s="30"/>
      <c r="C20" s="10"/>
      <c r="D20" s="10"/>
      <c r="E20" s="145" t="s">
        <v>12</v>
      </c>
      <c r="F20" s="145"/>
      <c r="G20" s="145"/>
      <c r="H20" s="32">
        <v>53.64721831</v>
      </c>
      <c r="I20" s="27">
        <f t="shared" si="0"/>
        <v>0.16780197997455054</v>
      </c>
      <c r="J20" s="32">
        <v>53.34754848</v>
      </c>
      <c r="K20" s="27">
        <f t="shared" si="0"/>
        <v>0.17170956348286112</v>
      </c>
      <c r="L20" s="35">
        <f t="shared" si="1"/>
        <v>0.29966982999999914</v>
      </c>
      <c r="M20" s="27">
        <f t="shared" si="2"/>
        <v>5.6173121078346711E-3</v>
      </c>
      <c r="N20" s="10"/>
      <c r="O20" s="10"/>
      <c r="P20" s="45"/>
    </row>
    <row r="21" spans="2:16" x14ac:dyDescent="0.25">
      <c r="B21" s="30"/>
      <c r="C21" s="10"/>
      <c r="D21" s="10"/>
      <c r="E21" s="146" t="s">
        <v>16</v>
      </c>
      <c r="F21" s="147"/>
      <c r="G21" s="148"/>
      <c r="H21" s="57">
        <v>319.70551431000001</v>
      </c>
      <c r="I21" s="25">
        <f t="shared" si="0"/>
        <v>1</v>
      </c>
      <c r="J21" s="57">
        <v>310.68478305999997</v>
      </c>
      <c r="K21" s="25">
        <f t="shared" si="0"/>
        <v>1</v>
      </c>
      <c r="L21" s="58">
        <f t="shared" si="1"/>
        <v>9.0207312500000398</v>
      </c>
      <c r="M21" s="25">
        <f t="shared" si="2"/>
        <v>2.9034995409665587E-2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26" t="s">
        <v>30</v>
      </c>
      <c r="F23" s="126"/>
      <c r="G23" s="126"/>
      <c r="H23" s="126"/>
      <c r="I23" s="126"/>
      <c r="J23" s="126"/>
      <c r="K23" s="126"/>
      <c r="L23" s="126"/>
      <c r="M23" s="126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24" t="str">
        <f>+CONCATENATE("En 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2016 los impuestos a la producción y consumo representaron  15.9% del total recaudado, casi en su totalidad por el Impuesto General a las Ventas (IGV). Mientras que el Impuesto a la Renta de Tercera Categoría Alcanzó una participación de 32.4% y el Impuesto de Quinta Categoría de 11.1%, entre las principales.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45"/>
    </row>
    <row r="29" spans="2:16" x14ac:dyDescent="0.25">
      <c r="B29" s="30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45"/>
    </row>
    <row r="30" spans="2:16" x14ac:dyDescent="0.25">
      <c r="B30" s="30"/>
      <c r="C30" s="10"/>
      <c r="D30" s="10"/>
      <c r="E30" s="134" t="s">
        <v>32</v>
      </c>
      <c r="F30" s="134"/>
      <c r="G30" s="134"/>
      <c r="H30" s="134"/>
      <c r="I30" s="134"/>
      <c r="J30" s="134"/>
      <c r="K30" s="134"/>
      <c r="L30" s="134"/>
      <c r="M30" s="134"/>
      <c r="N30" s="10"/>
      <c r="O30" s="10"/>
      <c r="P30" s="45"/>
    </row>
    <row r="31" spans="2:16" x14ac:dyDescent="0.25">
      <c r="B31" s="30"/>
      <c r="C31" s="10"/>
      <c r="D31" s="10"/>
      <c r="E31" s="135"/>
      <c r="F31" s="135"/>
      <c r="G31" s="135"/>
      <c r="H31" s="135"/>
      <c r="I31" s="135"/>
      <c r="J31" s="135"/>
      <c r="K31" s="135"/>
      <c r="L31" s="135"/>
      <c r="M31" s="135"/>
      <c r="N31" s="10"/>
      <c r="O31" s="10"/>
      <c r="P31" s="45"/>
    </row>
    <row r="32" spans="2:16" x14ac:dyDescent="0.25">
      <c r="B32" s="30"/>
      <c r="C32" s="10"/>
      <c r="D32" s="10"/>
      <c r="E32" s="136" t="s">
        <v>21</v>
      </c>
      <c r="F32" s="137"/>
      <c r="G32" s="138"/>
      <c r="H32" s="130">
        <v>2016</v>
      </c>
      <c r="I32" s="130"/>
      <c r="J32" s="130">
        <v>2015</v>
      </c>
      <c r="K32" s="130"/>
      <c r="L32" s="131" t="s">
        <v>29</v>
      </c>
      <c r="M32" s="131"/>
      <c r="N32" s="10"/>
      <c r="O32" s="10"/>
      <c r="P32" s="45"/>
    </row>
    <row r="33" spans="2:16" x14ac:dyDescent="0.25">
      <c r="B33" s="30"/>
      <c r="C33" s="10"/>
      <c r="D33" s="10"/>
      <c r="E33" s="149"/>
      <c r="F33" s="150"/>
      <c r="G33" s="151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2" t="s">
        <v>0</v>
      </c>
      <c r="F34" s="132"/>
      <c r="G34" s="132"/>
      <c r="H34" s="56">
        <v>215.25791719</v>
      </c>
      <c r="I34" s="54">
        <f>+H34/H$50</f>
        <v>0.67330060807545788</v>
      </c>
      <c r="J34" s="56">
        <v>195.34556031999998</v>
      </c>
      <c r="K34" s="54">
        <f>+J34/J$50</f>
        <v>0.6287580563038857</v>
      </c>
      <c r="L34" s="55">
        <f>+H34-J34</f>
        <v>19.912356870000025</v>
      </c>
      <c r="M34" s="54">
        <f>+H34/J34-1</f>
        <v>0.10193401292243931</v>
      </c>
      <c r="N34" s="10"/>
      <c r="O34" s="10"/>
      <c r="P34" s="45"/>
    </row>
    <row r="35" spans="2:16" x14ac:dyDescent="0.25">
      <c r="B35" s="30"/>
      <c r="C35" s="50"/>
      <c r="D35" s="51"/>
      <c r="E35" s="127" t="s">
        <v>5</v>
      </c>
      <c r="F35" s="127"/>
      <c r="G35" s="127"/>
      <c r="H35" s="52">
        <v>3.5583426199999999</v>
      </c>
      <c r="I35" s="42">
        <f t="shared" ref="I35:K50" si="3">+H35/H$50</f>
        <v>1.1130063326182356E-2</v>
      </c>
      <c r="J35" s="52">
        <v>3.3550563499999995</v>
      </c>
      <c r="K35" s="42">
        <f t="shared" si="3"/>
        <v>1.0798907873618211E-2</v>
      </c>
      <c r="L35" s="33">
        <f t="shared" ref="L35:L50" si="4">+H35-J35</f>
        <v>0.20328627000000044</v>
      </c>
      <c r="M35" s="42">
        <f t="shared" ref="M35:M50" si="5">+H35/J35-1</f>
        <v>6.0591015110670332E-2</v>
      </c>
      <c r="N35" s="10"/>
      <c r="O35" s="10"/>
      <c r="P35" s="45"/>
    </row>
    <row r="36" spans="2:16" x14ac:dyDescent="0.25">
      <c r="B36" s="30"/>
      <c r="C36" s="50"/>
      <c r="D36" s="51"/>
      <c r="E36" s="127" t="s">
        <v>6</v>
      </c>
      <c r="F36" s="127"/>
      <c r="G36" s="127"/>
      <c r="H36" s="52">
        <v>5.4224318799999995</v>
      </c>
      <c r="I36" s="42">
        <f t="shared" si="3"/>
        <v>1.6960708018136279E-2</v>
      </c>
      <c r="J36" s="52">
        <v>7.6895566299999993</v>
      </c>
      <c r="K36" s="42">
        <f t="shared" si="3"/>
        <v>2.4750348421522076E-2</v>
      </c>
      <c r="L36" s="33">
        <f t="shared" si="4"/>
        <v>-2.2671247499999998</v>
      </c>
      <c r="M36" s="42">
        <f t="shared" si="5"/>
        <v>-0.29483166053489351</v>
      </c>
      <c r="N36" s="10"/>
      <c r="O36" s="10"/>
      <c r="P36" s="45"/>
    </row>
    <row r="37" spans="2:16" x14ac:dyDescent="0.25">
      <c r="B37" s="30"/>
      <c r="C37" s="50"/>
      <c r="D37" s="51"/>
      <c r="E37" s="127" t="s">
        <v>1</v>
      </c>
      <c r="F37" s="127"/>
      <c r="G37" s="127"/>
      <c r="H37" s="52">
        <v>103.52180859999999</v>
      </c>
      <c r="I37" s="42">
        <f t="shared" si="3"/>
        <v>0.32380363793043887</v>
      </c>
      <c r="J37" s="52">
        <v>91.76007595999998</v>
      </c>
      <c r="K37" s="42">
        <f t="shared" si="3"/>
        <v>0.29534782829154244</v>
      </c>
      <c r="L37" s="33">
        <f t="shared" si="4"/>
        <v>11.761732640000005</v>
      </c>
      <c r="M37" s="42">
        <f t="shared" si="5"/>
        <v>0.1281791946764208</v>
      </c>
      <c r="N37" s="10"/>
      <c r="O37" s="10"/>
      <c r="P37" s="45"/>
    </row>
    <row r="38" spans="2:16" x14ac:dyDescent="0.25">
      <c r="B38" s="30"/>
      <c r="C38" s="50"/>
      <c r="D38" s="51"/>
      <c r="E38" s="127" t="s">
        <v>4</v>
      </c>
      <c r="F38" s="127"/>
      <c r="G38" s="127"/>
      <c r="H38" s="52">
        <v>6.2629068100000005</v>
      </c>
      <c r="I38" s="42">
        <f t="shared" si="3"/>
        <v>1.9589611469532617E-2</v>
      </c>
      <c r="J38" s="52">
        <v>6.246839500000001</v>
      </c>
      <c r="K38" s="42">
        <f t="shared" si="3"/>
        <v>2.010667995539904E-2</v>
      </c>
      <c r="L38" s="33">
        <f t="shared" si="4"/>
        <v>1.6067309999999502E-2</v>
      </c>
      <c r="M38" s="42">
        <f t="shared" si="5"/>
        <v>2.5720702444811394E-3</v>
      </c>
      <c r="N38" s="10"/>
      <c r="O38" s="10"/>
      <c r="P38" s="45"/>
    </row>
    <row r="39" spans="2:16" x14ac:dyDescent="0.25">
      <c r="B39" s="30"/>
      <c r="C39" s="50"/>
      <c r="D39" s="51"/>
      <c r="E39" s="127" t="s">
        <v>2</v>
      </c>
      <c r="F39" s="127"/>
      <c r="G39" s="127"/>
      <c r="H39" s="52">
        <v>35.614959499999998</v>
      </c>
      <c r="I39" s="42">
        <f t="shared" si="3"/>
        <v>0.11139926559247966</v>
      </c>
      <c r="J39" s="52">
        <v>35.75837078</v>
      </c>
      <c r="K39" s="42">
        <f t="shared" si="3"/>
        <v>0.11509534013159017</v>
      </c>
      <c r="L39" s="33">
        <f t="shared" si="4"/>
        <v>-0.14341128000000225</v>
      </c>
      <c r="M39" s="42">
        <f t="shared" si="5"/>
        <v>-4.0105652710613615E-3</v>
      </c>
      <c r="N39" s="10"/>
      <c r="O39" s="10"/>
      <c r="P39" s="45"/>
    </row>
    <row r="40" spans="2:16" x14ac:dyDescent="0.25">
      <c r="B40" s="30"/>
      <c r="C40" s="50"/>
      <c r="D40" s="51"/>
      <c r="E40" s="127" t="s">
        <v>7</v>
      </c>
      <c r="F40" s="127"/>
      <c r="G40" s="127"/>
      <c r="H40" s="52">
        <v>17.519193970000003</v>
      </c>
      <c r="I40" s="42">
        <f t="shared" si="3"/>
        <v>5.479790990721746E-2</v>
      </c>
      <c r="J40" s="52">
        <v>9.4738761899999986</v>
      </c>
      <c r="K40" s="42">
        <f t="shared" si="3"/>
        <v>3.0493531407266856E-2</v>
      </c>
      <c r="L40" s="33">
        <f t="shared" si="4"/>
        <v>8.0453177800000049</v>
      </c>
      <c r="M40" s="42">
        <f t="shared" si="5"/>
        <v>0.84921077905705733</v>
      </c>
      <c r="N40" s="10"/>
      <c r="O40" s="10"/>
      <c r="P40" s="45"/>
    </row>
    <row r="41" spans="2:16" x14ac:dyDescent="0.25">
      <c r="B41" s="30"/>
      <c r="C41" s="50"/>
      <c r="D41" s="51"/>
      <c r="E41" s="127" t="s">
        <v>3</v>
      </c>
      <c r="F41" s="127"/>
      <c r="G41" s="127"/>
      <c r="H41" s="52">
        <v>27.850330820000003</v>
      </c>
      <c r="I41" s="42">
        <f t="shared" si="3"/>
        <v>8.7112450594127519E-2</v>
      </c>
      <c r="J41" s="52">
        <v>24.998414159999996</v>
      </c>
      <c r="K41" s="42">
        <f t="shared" si="3"/>
        <v>8.0462306244243248E-2</v>
      </c>
      <c r="L41" s="33">
        <f t="shared" si="4"/>
        <v>2.8519166600000077</v>
      </c>
      <c r="M41" s="42">
        <f t="shared" si="5"/>
        <v>0.11408390315267924</v>
      </c>
      <c r="N41" s="10"/>
      <c r="O41" s="10"/>
      <c r="P41" s="45"/>
    </row>
    <row r="42" spans="2:16" x14ac:dyDescent="0.25">
      <c r="B42" s="30"/>
      <c r="C42" s="50"/>
      <c r="D42" s="51"/>
      <c r="E42" s="127" t="s">
        <v>37</v>
      </c>
      <c r="F42" s="127"/>
      <c r="G42" s="127"/>
      <c r="H42" s="52">
        <v>9.6642524900000009</v>
      </c>
      <c r="I42" s="42">
        <f t="shared" si="3"/>
        <v>3.0228607444753461E-2</v>
      </c>
      <c r="J42" s="52">
        <v>9.8497111099999994</v>
      </c>
      <c r="K42" s="42">
        <f t="shared" si="3"/>
        <v>3.1703229920011261E-2</v>
      </c>
      <c r="L42" s="33">
        <f t="shared" si="4"/>
        <v>-0.18545861999999858</v>
      </c>
      <c r="M42" s="42">
        <f t="shared" si="5"/>
        <v>-1.8828838524178715E-2</v>
      </c>
      <c r="N42" s="10"/>
      <c r="O42" s="10"/>
      <c r="P42" s="45"/>
    </row>
    <row r="43" spans="2:16" x14ac:dyDescent="0.25">
      <c r="B43" s="30"/>
      <c r="C43" s="50"/>
      <c r="D43" s="51"/>
      <c r="E43" s="127" t="s">
        <v>8</v>
      </c>
      <c r="F43" s="127"/>
      <c r="G43" s="127"/>
      <c r="H43" s="52">
        <v>5.8436904999999992</v>
      </c>
      <c r="I43" s="42">
        <f t="shared" si="3"/>
        <v>1.8278353792589606E-2</v>
      </c>
      <c r="J43" s="52">
        <v>6.2136596399999995</v>
      </c>
      <c r="K43" s="42">
        <f t="shared" si="3"/>
        <v>1.9999884058692397E-2</v>
      </c>
      <c r="L43" s="33">
        <f t="shared" si="4"/>
        <v>-0.36996914000000025</v>
      </c>
      <c r="M43" s="42">
        <f t="shared" si="5"/>
        <v>-5.9541262546527252E-2</v>
      </c>
      <c r="N43" s="10"/>
      <c r="O43" s="10"/>
      <c r="P43" s="45"/>
    </row>
    <row r="44" spans="2:16" x14ac:dyDescent="0.25">
      <c r="B44" s="30"/>
      <c r="C44" s="48"/>
      <c r="D44" s="49"/>
      <c r="E44" s="132" t="s">
        <v>9</v>
      </c>
      <c r="F44" s="132"/>
      <c r="G44" s="132"/>
      <c r="H44" s="56">
        <v>50.800378810000005</v>
      </c>
      <c r="I44" s="54">
        <f t="shared" si="3"/>
        <v>0.1588974119499916</v>
      </c>
      <c r="J44" s="56">
        <v>61.991674259999989</v>
      </c>
      <c r="K44" s="54">
        <f t="shared" si="3"/>
        <v>0.19953238021325317</v>
      </c>
      <c r="L44" s="55">
        <f t="shared" si="4"/>
        <v>-11.191295449999984</v>
      </c>
      <c r="M44" s="54">
        <f t="shared" si="5"/>
        <v>-0.18052900786422454</v>
      </c>
      <c r="N44" s="10"/>
      <c r="O44" s="10"/>
      <c r="P44" s="45"/>
    </row>
    <row r="45" spans="2:16" x14ac:dyDescent="0.25">
      <c r="B45" s="30"/>
      <c r="C45" s="50"/>
      <c r="D45" s="51"/>
      <c r="E45" s="127" t="s">
        <v>17</v>
      </c>
      <c r="F45" s="127"/>
      <c r="G45" s="127"/>
      <c r="H45" s="52">
        <v>44.41061783</v>
      </c>
      <c r="I45" s="42">
        <f t="shared" si="3"/>
        <v>0.1389110160512827</v>
      </c>
      <c r="J45" s="52">
        <v>55.622636249999985</v>
      </c>
      <c r="K45" s="42">
        <f t="shared" si="3"/>
        <v>0.17903238035078806</v>
      </c>
      <c r="L45" s="33">
        <f t="shared" si="4"/>
        <v>-11.212018419999985</v>
      </c>
      <c r="M45" s="42">
        <f t="shared" si="5"/>
        <v>-0.20157294180748198</v>
      </c>
      <c r="N45" s="10"/>
      <c r="O45" s="10"/>
      <c r="P45" s="45"/>
    </row>
    <row r="46" spans="2:16" x14ac:dyDescent="0.25">
      <c r="B46" s="30"/>
      <c r="C46" s="50"/>
      <c r="D46" s="51"/>
      <c r="E46" s="127" t="s">
        <v>18</v>
      </c>
      <c r="F46" s="127"/>
      <c r="G46" s="127"/>
      <c r="H46" s="52">
        <v>6.3897609800000001</v>
      </c>
      <c r="I46" s="42">
        <f t="shared" si="3"/>
        <v>1.9986395898708889E-2</v>
      </c>
      <c r="J46" s="52">
        <v>6.3690380100000015</v>
      </c>
      <c r="K46" s="42">
        <f t="shared" si="3"/>
        <v>2.0499999862465108E-2</v>
      </c>
      <c r="L46" s="33">
        <f t="shared" si="4"/>
        <v>2.0722969999998675E-2</v>
      </c>
      <c r="M46" s="42">
        <f t="shared" si="5"/>
        <v>3.2537048715146621E-3</v>
      </c>
      <c r="N46" s="10"/>
      <c r="O46" s="10"/>
      <c r="P46" s="45"/>
    </row>
    <row r="47" spans="2:16" x14ac:dyDescent="0.25">
      <c r="B47" s="30"/>
      <c r="C47" s="50"/>
      <c r="D47" s="51"/>
      <c r="E47" s="127" t="s">
        <v>38</v>
      </c>
      <c r="F47" s="127"/>
      <c r="G47" s="127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27" t="s">
        <v>39</v>
      </c>
      <c r="F48" s="127"/>
      <c r="G48" s="127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28" t="s">
        <v>12</v>
      </c>
      <c r="F49" s="128"/>
      <c r="G49" s="128"/>
      <c r="H49" s="53">
        <v>53.64721831</v>
      </c>
      <c r="I49" s="54">
        <f t="shared" si="3"/>
        <v>0.16780197997455054</v>
      </c>
      <c r="J49" s="53">
        <v>53.34754848</v>
      </c>
      <c r="K49" s="54">
        <f t="shared" si="3"/>
        <v>0.17170956348286112</v>
      </c>
      <c r="L49" s="55">
        <f t="shared" si="4"/>
        <v>0.29966982999999914</v>
      </c>
      <c r="M49" s="54">
        <f t="shared" si="5"/>
        <v>5.6173121078346711E-3</v>
      </c>
      <c r="N49" s="10"/>
      <c r="O49" s="10"/>
      <c r="P49" s="45"/>
    </row>
    <row r="50" spans="2:16" x14ac:dyDescent="0.25">
      <c r="B50" s="30"/>
      <c r="C50" s="48"/>
      <c r="D50" s="49"/>
      <c r="E50" s="129" t="s">
        <v>36</v>
      </c>
      <c r="F50" s="129"/>
      <c r="G50" s="129"/>
      <c r="H50" s="59">
        <f>+H34+H44+H49</f>
        <v>319.70551431000001</v>
      </c>
      <c r="I50" s="60">
        <f t="shared" si="3"/>
        <v>1</v>
      </c>
      <c r="J50" s="59">
        <f>+J34+J44+J49</f>
        <v>310.68478305999997</v>
      </c>
      <c r="K50" s="60">
        <f t="shared" si="3"/>
        <v>1</v>
      </c>
      <c r="L50" s="61">
        <f t="shared" si="4"/>
        <v>9.0207312500000398</v>
      </c>
      <c r="M50" s="60">
        <f t="shared" si="5"/>
        <v>2.9034995409665587E-2</v>
      </c>
      <c r="N50" s="10"/>
      <c r="O50" s="10"/>
      <c r="P50" s="45"/>
    </row>
    <row r="51" spans="2:16" x14ac:dyDescent="0.25">
      <c r="B51" s="30"/>
      <c r="C51" s="50"/>
      <c r="D51" s="51"/>
      <c r="E51" s="126" t="s">
        <v>30</v>
      </c>
      <c r="F51" s="126"/>
      <c r="G51" s="126"/>
      <c r="H51" s="126"/>
      <c r="I51" s="126"/>
      <c r="J51" s="126"/>
      <c r="K51" s="126"/>
      <c r="L51" s="126"/>
      <c r="M51" s="126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24" t="str">
        <f>+CONCATENATE("En esta región se habría recaudado en el 2016 unos  S/ ",FIXED(H73,1)," millones, con lo que registraría un aumento 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inferior al año anterior.")</f>
        <v>En esta región se habría recaudado en el 2016 unos  S/ 319.7 millones, con lo que registraría un aumento  de 2.9% respecto al año anterior. El Impuesto a la Renta recaudado sería de S/ 215.3 millones un 10.2% más en comparación del año 2015. Mientras que el IGV habría alcanzado los S/ 44.4 millones un -20.2% inferior al año anterior.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45"/>
    </row>
    <row r="57" spans="2:16" x14ac:dyDescent="0.25">
      <c r="B57" s="30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45"/>
    </row>
    <row r="58" spans="2:16" x14ac:dyDescent="0.25">
      <c r="B58" s="30"/>
      <c r="C58" s="125" t="s">
        <v>43</v>
      </c>
      <c r="D58" s="125"/>
      <c r="E58" s="125"/>
      <c r="F58" s="125"/>
      <c r="G58" s="125"/>
      <c r="H58" s="125"/>
      <c r="I58" s="66"/>
      <c r="J58" s="125" t="s">
        <v>45</v>
      </c>
      <c r="K58" s="125"/>
      <c r="L58" s="125"/>
      <c r="M58" s="125"/>
      <c r="N58" s="125"/>
      <c r="O58" s="125"/>
      <c r="P58" s="45"/>
    </row>
    <row r="59" spans="2:16" x14ac:dyDescent="0.25">
      <c r="B59" s="30"/>
      <c r="C59" s="125" t="s">
        <v>26</v>
      </c>
      <c r="D59" s="125"/>
      <c r="E59" s="125"/>
      <c r="F59" s="125"/>
      <c r="G59" s="125"/>
      <c r="H59" s="125"/>
      <c r="I59" s="66"/>
      <c r="J59" s="125" t="s">
        <v>44</v>
      </c>
      <c r="K59" s="125"/>
      <c r="L59" s="125"/>
      <c r="M59" s="125"/>
      <c r="N59" s="125"/>
      <c r="O59" s="125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54.272449870000003</v>
      </c>
      <c r="E61" s="33">
        <v>14.03415663</v>
      </c>
      <c r="F61" s="33">
        <v>3.4652029400000002</v>
      </c>
      <c r="G61" s="33">
        <v>11.547201050000002</v>
      </c>
      <c r="H61" s="33">
        <v>83.412274559999972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73.528294709999997</v>
      </c>
      <c r="E62" s="33">
        <v>19.5429189</v>
      </c>
      <c r="F62" s="33">
        <v>4.3790738600000001</v>
      </c>
      <c r="G62" s="33">
        <v>15.143799080000001</v>
      </c>
      <c r="H62" s="33">
        <v>112.81549378000001</v>
      </c>
      <c r="I62" s="66"/>
      <c r="J62" s="69">
        <v>2005</v>
      </c>
      <c r="K62" s="42">
        <f>+D62/D61-1</f>
        <v>0.35479962460003089</v>
      </c>
      <c r="L62" s="42">
        <f t="shared" ref="L62:O73" si="6">+E62/E61-1</f>
        <v>0.39252535191350502</v>
      </c>
      <c r="M62" s="42">
        <f t="shared" si="6"/>
        <v>0.26372796509286123</v>
      </c>
      <c r="N62" s="42">
        <f t="shared" si="6"/>
        <v>0.31146924821231892</v>
      </c>
      <c r="O62" s="42">
        <f t="shared" si="6"/>
        <v>0.35250470479437368</v>
      </c>
      <c r="P62" s="45"/>
    </row>
    <row r="63" spans="2:16" x14ac:dyDescent="0.25">
      <c r="B63" s="30"/>
      <c r="C63" s="69">
        <v>2006</v>
      </c>
      <c r="D63" s="33">
        <v>90.814587439999983</v>
      </c>
      <c r="E63" s="33">
        <v>18.857230390000002</v>
      </c>
      <c r="F63" s="33">
        <v>7.3335429299999992</v>
      </c>
      <c r="G63" s="33">
        <v>16.6225071</v>
      </c>
      <c r="H63" s="33">
        <v>133.77771992999999</v>
      </c>
      <c r="I63" s="66"/>
      <c r="J63" s="69">
        <v>2006</v>
      </c>
      <c r="K63" s="42">
        <f t="shared" ref="K63:K73" si="7">+D63/D62-1</f>
        <v>0.23509715271077836</v>
      </c>
      <c r="L63" s="42">
        <f t="shared" si="6"/>
        <v>-3.508628948974446E-2</v>
      </c>
      <c r="M63" s="42">
        <f t="shared" si="6"/>
        <v>0.67467897652678532</v>
      </c>
      <c r="N63" s="42">
        <f t="shared" si="6"/>
        <v>9.7644455805867558E-2</v>
      </c>
      <c r="O63" s="42">
        <f t="shared" si="6"/>
        <v>0.18580981607790625</v>
      </c>
      <c r="P63" s="45"/>
    </row>
    <row r="64" spans="2:16" x14ac:dyDescent="0.25">
      <c r="B64" s="30"/>
      <c r="C64" s="69">
        <v>2007</v>
      </c>
      <c r="D64" s="33">
        <v>103.91006697999997</v>
      </c>
      <c r="E64" s="33">
        <v>28.061818599999999</v>
      </c>
      <c r="F64" s="33">
        <v>8.9125298399999995</v>
      </c>
      <c r="G64" s="33">
        <v>19.577737960000007</v>
      </c>
      <c r="H64" s="33">
        <v>160.46215337999996</v>
      </c>
      <c r="I64" s="66"/>
      <c r="J64" s="69">
        <v>2007</v>
      </c>
      <c r="K64" s="42">
        <f t="shared" si="7"/>
        <v>0.14420017652617756</v>
      </c>
      <c r="L64" s="42">
        <f t="shared" si="6"/>
        <v>0.48811983624494482</v>
      </c>
      <c r="M64" s="42">
        <f t="shared" si="6"/>
        <v>0.2153102429578333</v>
      </c>
      <c r="N64" s="42">
        <f t="shared" si="6"/>
        <v>0.17778490586417051</v>
      </c>
      <c r="O64" s="42">
        <f t="shared" si="6"/>
        <v>0.19946844260735475</v>
      </c>
      <c r="P64" s="45"/>
    </row>
    <row r="65" spans="2:16" x14ac:dyDescent="0.25">
      <c r="B65" s="30"/>
      <c r="C65" s="69">
        <v>2008</v>
      </c>
      <c r="D65" s="33">
        <v>120.26580282999998</v>
      </c>
      <c r="E65" s="33">
        <v>29.249868790000001</v>
      </c>
      <c r="F65" s="33">
        <v>8.3682499799999999</v>
      </c>
      <c r="G65" s="33">
        <v>23.335339860000001</v>
      </c>
      <c r="H65" s="33">
        <v>181.21926146000001</v>
      </c>
      <c r="I65" s="66"/>
      <c r="J65" s="69">
        <v>2008</v>
      </c>
      <c r="K65" s="42">
        <f t="shared" si="7"/>
        <v>0.15740280345645496</v>
      </c>
      <c r="L65" s="42">
        <f t="shared" si="6"/>
        <v>4.2336892235487644E-2</v>
      </c>
      <c r="M65" s="42">
        <f t="shared" si="6"/>
        <v>-6.1069064538469942E-2</v>
      </c>
      <c r="N65" s="42">
        <f t="shared" si="6"/>
        <v>0.191932382978937</v>
      </c>
      <c r="O65" s="42">
        <f t="shared" si="6"/>
        <v>0.1293582794619732</v>
      </c>
      <c r="P65" s="45"/>
    </row>
    <row r="66" spans="2:16" x14ac:dyDescent="0.25">
      <c r="B66" s="30"/>
      <c r="C66" s="69">
        <v>2009</v>
      </c>
      <c r="D66" s="33">
        <v>121.7532157</v>
      </c>
      <c r="E66" s="33">
        <v>30.052492010000002</v>
      </c>
      <c r="F66" s="33">
        <v>7.2496340000000004</v>
      </c>
      <c r="G66" s="33">
        <v>29.242333799999997</v>
      </c>
      <c r="H66" s="33">
        <v>188.29767551000003</v>
      </c>
      <c r="I66" s="66"/>
      <c r="J66" s="69">
        <v>2009</v>
      </c>
      <c r="K66" s="42">
        <f t="shared" si="7"/>
        <v>1.2367712475195747E-2</v>
      </c>
      <c r="L66" s="42">
        <f t="shared" si="6"/>
        <v>2.7440233177196349E-2</v>
      </c>
      <c r="M66" s="42">
        <f t="shared" si="6"/>
        <v>-0.13367382459576094</v>
      </c>
      <c r="N66" s="42">
        <f t="shared" si="6"/>
        <v>0.25313511504177399</v>
      </c>
      <c r="O66" s="42">
        <f t="shared" si="6"/>
        <v>3.9059943148275211E-2</v>
      </c>
      <c r="P66" s="45"/>
    </row>
    <row r="67" spans="2:16" x14ac:dyDescent="0.25">
      <c r="B67" s="30"/>
      <c r="C67" s="69">
        <v>2010</v>
      </c>
      <c r="D67" s="33">
        <v>153.23807503999996</v>
      </c>
      <c r="E67" s="33">
        <v>35.870502940000002</v>
      </c>
      <c r="F67" s="33">
        <v>7.6599570100000012</v>
      </c>
      <c r="G67" s="33">
        <v>30.190202960000001</v>
      </c>
      <c r="H67" s="33">
        <v>226.95873794999997</v>
      </c>
      <c r="I67" s="66"/>
      <c r="J67" s="69">
        <v>2010</v>
      </c>
      <c r="K67" s="42">
        <f t="shared" si="7"/>
        <v>0.25859571066754139</v>
      </c>
      <c r="L67" s="42">
        <f t="shared" si="6"/>
        <v>0.19359495805086802</v>
      </c>
      <c r="M67" s="42">
        <f t="shared" si="6"/>
        <v>5.6599134521825523E-2</v>
      </c>
      <c r="N67" s="42">
        <f t="shared" si="6"/>
        <v>3.2414278780991346E-2</v>
      </c>
      <c r="O67" s="42">
        <f t="shared" si="6"/>
        <v>0.20531885130970062</v>
      </c>
      <c r="P67" s="45"/>
    </row>
    <row r="68" spans="2:16" x14ac:dyDescent="0.25">
      <c r="B68" s="30"/>
      <c r="C68" s="69">
        <v>2011</v>
      </c>
      <c r="D68" s="33">
        <v>167.30850963</v>
      </c>
      <c r="E68" s="33">
        <v>58.96685205</v>
      </c>
      <c r="F68" s="33">
        <v>8.6125800100000003</v>
      </c>
      <c r="G68" s="33">
        <v>32.051180289999998</v>
      </c>
      <c r="H68" s="33">
        <v>266.93912197999992</v>
      </c>
      <c r="I68" s="66"/>
      <c r="J68" s="69">
        <v>2011</v>
      </c>
      <c r="K68" s="42">
        <f t="shared" si="7"/>
        <v>9.1820747463234653E-2</v>
      </c>
      <c r="L68" s="42">
        <f t="shared" si="6"/>
        <v>0.64388138489813995</v>
      </c>
      <c r="M68" s="42">
        <f t="shared" si="6"/>
        <v>0.12436401389150853</v>
      </c>
      <c r="N68" s="42">
        <f t="shared" si="6"/>
        <v>6.1641762808473555E-2</v>
      </c>
      <c r="O68" s="42">
        <f t="shared" si="6"/>
        <v>0.17615706005030662</v>
      </c>
      <c r="P68" s="45"/>
    </row>
    <row r="69" spans="2:16" x14ac:dyDescent="0.25">
      <c r="B69" s="62"/>
      <c r="C69" s="69">
        <v>2012</v>
      </c>
      <c r="D69" s="33">
        <v>207.97797500000004</v>
      </c>
      <c r="E69" s="33">
        <v>70.422992699999995</v>
      </c>
      <c r="F69" s="33">
        <v>8.3383940199999991</v>
      </c>
      <c r="G69" s="33">
        <v>48.720796700000001</v>
      </c>
      <c r="H69" s="33">
        <v>335.46015842000003</v>
      </c>
      <c r="I69" s="66"/>
      <c r="J69" s="69">
        <v>2012</v>
      </c>
      <c r="K69" s="42">
        <f t="shared" si="7"/>
        <v>0.24308067449730975</v>
      </c>
      <c r="L69" s="42">
        <f t="shared" si="6"/>
        <v>0.19428102826798255</v>
      </c>
      <c r="M69" s="42">
        <f t="shared" si="6"/>
        <v>-3.183552311637694E-2</v>
      </c>
      <c r="N69" s="42">
        <f t="shared" si="6"/>
        <v>0.52009368326448002</v>
      </c>
      <c r="O69" s="42">
        <f t="shared" si="6"/>
        <v>0.25669162291293501</v>
      </c>
      <c r="P69" s="45"/>
    </row>
    <row r="70" spans="2:16" x14ac:dyDescent="0.25">
      <c r="B70" s="63"/>
      <c r="C70" s="69">
        <v>2013</v>
      </c>
      <c r="D70" s="33">
        <v>210.50193419999999</v>
      </c>
      <c r="E70" s="33">
        <v>69.768134970000006</v>
      </c>
      <c r="F70" s="33">
        <v>7.7819949399999997</v>
      </c>
      <c r="G70" s="33">
        <v>58.793129160000014</v>
      </c>
      <c r="H70" s="33">
        <v>346.84519326999998</v>
      </c>
      <c r="I70" s="66"/>
      <c r="J70" s="69">
        <v>2013</v>
      </c>
      <c r="K70" s="42">
        <f t="shared" si="7"/>
        <v>1.2135704273493086E-2</v>
      </c>
      <c r="L70" s="42">
        <f t="shared" si="6"/>
        <v>-9.2989193570580664E-3</v>
      </c>
      <c r="M70" s="42">
        <f t="shared" si="6"/>
        <v>-6.6727367244274194E-2</v>
      </c>
      <c r="N70" s="42">
        <f t="shared" si="6"/>
        <v>0.2067357913299479</v>
      </c>
      <c r="O70" s="42">
        <f t="shared" si="6"/>
        <v>3.3938560404976004E-2</v>
      </c>
      <c r="P70" s="45"/>
    </row>
    <row r="71" spans="2:16" x14ac:dyDescent="0.25">
      <c r="B71" s="63"/>
      <c r="C71" s="69">
        <v>2014</v>
      </c>
      <c r="D71" s="33">
        <v>193.65447014999998</v>
      </c>
      <c r="E71" s="33">
        <v>71.577365459999982</v>
      </c>
      <c r="F71" s="33">
        <v>6.9158779900000003</v>
      </c>
      <c r="G71" s="33">
        <v>50.80584597</v>
      </c>
      <c r="H71" s="33">
        <v>322.95355956999992</v>
      </c>
      <c r="I71" s="66"/>
      <c r="J71" s="69">
        <v>2014</v>
      </c>
      <c r="K71" s="42">
        <f t="shared" si="7"/>
        <v>-8.003472326288974E-2</v>
      </c>
      <c r="L71" s="42">
        <f t="shared" si="6"/>
        <v>2.5932046066272862E-2</v>
      </c>
      <c r="M71" s="42">
        <f t="shared" si="6"/>
        <v>-0.11129754730989316</v>
      </c>
      <c r="N71" s="42">
        <f t="shared" si="6"/>
        <v>-0.13585402417114711</v>
      </c>
      <c r="O71" s="42">
        <f t="shared" si="6"/>
        <v>-6.8882700880913528E-2</v>
      </c>
      <c r="P71" s="45"/>
    </row>
    <row r="72" spans="2:16" x14ac:dyDescent="0.25">
      <c r="B72" s="63"/>
      <c r="C72" s="69">
        <v>2015</v>
      </c>
      <c r="D72" s="33">
        <v>195.34556031999998</v>
      </c>
      <c r="E72" s="33">
        <v>55.622636249999985</v>
      </c>
      <c r="F72" s="33">
        <v>6.3690380100000015</v>
      </c>
      <c r="G72" s="33">
        <v>53.34754848</v>
      </c>
      <c r="H72" s="33">
        <v>310.68478305999997</v>
      </c>
      <c r="I72" s="73"/>
      <c r="J72" s="69">
        <v>2015</v>
      </c>
      <c r="K72" s="42">
        <f t="shared" si="7"/>
        <v>8.7325129582092043E-3</v>
      </c>
      <c r="L72" s="42">
        <f t="shared" si="6"/>
        <v>-0.22290187837265507</v>
      </c>
      <c r="M72" s="42">
        <f t="shared" si="6"/>
        <v>-7.9070217952182054E-2</v>
      </c>
      <c r="N72" s="42">
        <f t="shared" si="6"/>
        <v>5.0027756874687856E-2</v>
      </c>
      <c r="O72" s="42">
        <f t="shared" si="6"/>
        <v>-3.7989290244502483E-2</v>
      </c>
      <c r="P72" s="45"/>
    </row>
    <row r="73" spans="2:16" x14ac:dyDescent="0.25">
      <c r="B73" s="63"/>
      <c r="C73" s="69">
        <v>2016</v>
      </c>
      <c r="D73" s="70">
        <v>215.25791718999997</v>
      </c>
      <c r="E73" s="70">
        <v>44.41061783</v>
      </c>
      <c r="F73" s="70">
        <v>6.3897609800000001</v>
      </c>
      <c r="G73" s="70">
        <v>53.64721831</v>
      </c>
      <c r="H73" s="33">
        <v>319.70551431000001</v>
      </c>
      <c r="I73" s="73"/>
      <c r="J73" s="69">
        <v>2016</v>
      </c>
      <c r="K73" s="42">
        <f t="shared" si="7"/>
        <v>0.10193401292243909</v>
      </c>
      <c r="L73" s="42">
        <f t="shared" si="6"/>
        <v>-0.20157294180748198</v>
      </c>
      <c r="M73" s="42">
        <f t="shared" si="6"/>
        <v>3.2537048715146621E-3</v>
      </c>
      <c r="N73" s="42">
        <f t="shared" si="6"/>
        <v>5.6173121078346711E-3</v>
      </c>
      <c r="O73" s="42">
        <f t="shared" si="6"/>
        <v>2.9034995409665587E-2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7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26" t="s">
        <v>42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M21" sqref="M2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3" t="s">
        <v>77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ht="15" customHeight="1" x14ac:dyDescent="0.25">
      <c r="B8" s="29"/>
      <c r="C8" s="124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199.9 millones por tributos internos, cifra superior en 7.5% respecto a lo recaudado en el mismo periodo del 2015. Es así que se recaudaron S/ 132.6 millones por Impuesto a la Renta, S/ 42.1 millones por Impuesto a la producción y el Consumo y solo S/ 25.2 millones por otros conceptos.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4" t="s">
        <v>32</v>
      </c>
      <c r="F10" s="134"/>
      <c r="G10" s="134"/>
      <c r="H10" s="134"/>
      <c r="I10" s="134"/>
      <c r="J10" s="134"/>
      <c r="K10" s="134"/>
      <c r="L10" s="134"/>
      <c r="M10" s="134"/>
      <c r="N10" s="10"/>
      <c r="O10" s="10"/>
      <c r="P10" s="45"/>
    </row>
    <row r="11" spans="2:24" ht="15" customHeight="1" x14ac:dyDescent="0.25">
      <c r="B11" s="30"/>
      <c r="C11" s="10"/>
      <c r="D11" s="10"/>
      <c r="E11" s="135"/>
      <c r="F11" s="135"/>
      <c r="G11" s="135"/>
      <c r="H11" s="135"/>
      <c r="I11" s="135"/>
      <c r="J11" s="135"/>
      <c r="K11" s="135"/>
      <c r="L11" s="135"/>
      <c r="M11" s="135"/>
      <c r="N11" s="10"/>
      <c r="O11" s="10"/>
      <c r="P11" s="45"/>
    </row>
    <row r="12" spans="2:24" x14ac:dyDescent="0.25">
      <c r="B12" s="30"/>
      <c r="C12" s="10"/>
      <c r="D12" s="10"/>
      <c r="E12" s="136" t="s">
        <v>33</v>
      </c>
      <c r="F12" s="137"/>
      <c r="G12" s="138"/>
      <c r="H12" s="130">
        <v>2016</v>
      </c>
      <c r="I12" s="130"/>
      <c r="J12" s="130">
        <v>2015</v>
      </c>
      <c r="K12" s="130"/>
      <c r="L12" s="131" t="s">
        <v>29</v>
      </c>
      <c r="M12" s="131"/>
      <c r="N12" s="10"/>
      <c r="O12" s="10"/>
      <c r="P12" s="45"/>
    </row>
    <row r="13" spans="2:24" x14ac:dyDescent="0.25">
      <c r="B13" s="30"/>
      <c r="C13" s="10"/>
      <c r="D13" s="10"/>
      <c r="E13" s="139"/>
      <c r="F13" s="140"/>
      <c r="G13" s="141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5" t="s">
        <v>0</v>
      </c>
      <c r="F14" s="145"/>
      <c r="G14" s="145"/>
      <c r="H14" s="32">
        <v>132.63358063999996</v>
      </c>
      <c r="I14" s="27">
        <f>+H14/H$21</f>
        <v>0.66337230595267316</v>
      </c>
      <c r="J14" s="32">
        <v>115.58287082999999</v>
      </c>
      <c r="K14" s="27">
        <f>+J14/J$21</f>
        <v>0.62142268455380389</v>
      </c>
      <c r="L14" s="35">
        <f>+H14-J14</f>
        <v>17.050709809999972</v>
      </c>
      <c r="M14" s="27">
        <f>+H14/J14-1</f>
        <v>0.14751934856401228</v>
      </c>
      <c r="N14" s="10"/>
      <c r="O14" s="10"/>
      <c r="P14" s="45"/>
    </row>
    <row r="15" spans="2:24" x14ac:dyDescent="0.25">
      <c r="B15" s="30"/>
      <c r="C15" s="10"/>
      <c r="D15" s="10"/>
      <c r="E15" s="144" t="s">
        <v>24</v>
      </c>
      <c r="F15" s="144"/>
      <c r="G15" s="144"/>
      <c r="H15" s="33">
        <v>70.011138059999979</v>
      </c>
      <c r="I15" s="42">
        <f t="shared" ref="I15:K21" si="0">+H15/H$21</f>
        <v>0.35016358506743517</v>
      </c>
      <c r="J15" s="33">
        <v>63.061829549999977</v>
      </c>
      <c r="K15" s="42">
        <f t="shared" si="0"/>
        <v>0.33904722326436604</v>
      </c>
      <c r="L15" s="33">
        <f t="shared" ref="L15:L21" si="1">+H15-J15</f>
        <v>6.9493085100000016</v>
      </c>
      <c r="M15" s="42">
        <f t="shared" ref="M15:M21" si="2">+H15/J15-1</f>
        <v>0.11019833328004047</v>
      </c>
      <c r="N15" s="10"/>
      <c r="O15" s="10"/>
      <c r="P15" s="45"/>
    </row>
    <row r="16" spans="2:24" x14ac:dyDescent="0.25">
      <c r="B16" s="30"/>
      <c r="C16" s="10"/>
      <c r="D16" s="10"/>
      <c r="E16" s="144" t="s">
        <v>25</v>
      </c>
      <c r="F16" s="144"/>
      <c r="G16" s="144"/>
      <c r="H16" s="33">
        <v>17.573507619999997</v>
      </c>
      <c r="I16" s="42">
        <f t="shared" si="0"/>
        <v>8.7894620783844607E-2</v>
      </c>
      <c r="J16" s="33">
        <v>16.177689269999998</v>
      </c>
      <c r="K16" s="42">
        <f t="shared" si="0"/>
        <v>8.6978139787053321E-2</v>
      </c>
      <c r="L16" s="33">
        <f t="shared" si="1"/>
        <v>1.395818349999999</v>
      </c>
      <c r="M16" s="42">
        <f t="shared" si="2"/>
        <v>8.6280452461675816E-2</v>
      </c>
      <c r="N16" s="10"/>
      <c r="O16" s="10"/>
      <c r="P16" s="45"/>
    </row>
    <row r="17" spans="2:16" x14ac:dyDescent="0.25">
      <c r="B17" s="30"/>
      <c r="C17" s="10"/>
      <c r="D17" s="10"/>
      <c r="E17" s="145" t="s">
        <v>31</v>
      </c>
      <c r="F17" s="145"/>
      <c r="G17" s="145"/>
      <c r="H17" s="32">
        <v>42.111449789999988</v>
      </c>
      <c r="I17" s="27">
        <f t="shared" si="0"/>
        <v>0.21062214726771561</v>
      </c>
      <c r="J17" s="32">
        <v>43.774500519999989</v>
      </c>
      <c r="K17" s="27">
        <f t="shared" si="0"/>
        <v>0.23535033723249391</v>
      </c>
      <c r="L17" s="35">
        <f t="shared" si="1"/>
        <v>-1.6630507300000019</v>
      </c>
      <c r="M17" s="27">
        <f t="shared" si="2"/>
        <v>-3.799131252771637E-2</v>
      </c>
      <c r="N17" s="10"/>
      <c r="O17" s="10"/>
      <c r="P17" s="45"/>
    </row>
    <row r="18" spans="2:16" x14ac:dyDescent="0.25">
      <c r="B18" s="30"/>
      <c r="C18" s="10"/>
      <c r="D18" s="10"/>
      <c r="E18" s="144" t="s">
        <v>10</v>
      </c>
      <c r="F18" s="144"/>
      <c r="G18" s="144"/>
      <c r="H18" s="34">
        <v>42.053726809999986</v>
      </c>
      <c r="I18" s="24">
        <f t="shared" si="0"/>
        <v>0.2103334434103343</v>
      </c>
      <c r="J18" s="34">
        <v>43.712704629999983</v>
      </c>
      <c r="K18" s="24">
        <f t="shared" si="0"/>
        <v>0.2350180962388031</v>
      </c>
      <c r="L18" s="36">
        <f t="shared" si="1"/>
        <v>-1.6589778199999969</v>
      </c>
      <c r="M18" s="24">
        <f t="shared" si="2"/>
        <v>-3.7951845671462814E-2</v>
      </c>
      <c r="N18" s="10"/>
      <c r="O18" s="10"/>
      <c r="P18" s="45"/>
    </row>
    <row r="19" spans="2:16" x14ac:dyDescent="0.25">
      <c r="B19" s="30"/>
      <c r="C19" s="10"/>
      <c r="D19" s="10"/>
      <c r="E19" s="144" t="s">
        <v>11</v>
      </c>
      <c r="F19" s="144"/>
      <c r="G19" s="144"/>
      <c r="H19" s="34">
        <v>5.7722979999999993E-2</v>
      </c>
      <c r="I19" s="24">
        <f t="shared" si="0"/>
        <v>2.887038573812874E-4</v>
      </c>
      <c r="J19" s="34">
        <v>6.1795889999999992E-2</v>
      </c>
      <c r="K19" s="24">
        <f t="shared" si="0"/>
        <v>3.322409936907739E-4</v>
      </c>
      <c r="L19" s="36">
        <f t="shared" si="1"/>
        <v>-4.072909999999999E-3</v>
      </c>
      <c r="M19" s="24">
        <f t="shared" si="2"/>
        <v>-6.5909075830123953E-2</v>
      </c>
      <c r="N19" s="10"/>
      <c r="O19" s="10"/>
      <c r="P19" s="45"/>
    </row>
    <row r="20" spans="2:16" x14ac:dyDescent="0.25">
      <c r="B20" s="30"/>
      <c r="C20" s="10"/>
      <c r="D20" s="10"/>
      <c r="E20" s="145" t="s">
        <v>12</v>
      </c>
      <c r="F20" s="145"/>
      <c r="G20" s="145"/>
      <c r="H20" s="32">
        <v>25.19334422</v>
      </c>
      <c r="I20" s="27">
        <f t="shared" si="0"/>
        <v>0.1260055467796112</v>
      </c>
      <c r="J20" s="32">
        <v>26.639814950000002</v>
      </c>
      <c r="K20" s="27">
        <f t="shared" si="0"/>
        <v>0.14322697821370217</v>
      </c>
      <c r="L20" s="35">
        <f t="shared" si="1"/>
        <v>-1.4464707300000015</v>
      </c>
      <c r="M20" s="27">
        <f t="shared" si="2"/>
        <v>-5.4297326491001052E-2</v>
      </c>
      <c r="N20" s="10"/>
      <c r="O20" s="10"/>
      <c r="P20" s="45"/>
    </row>
    <row r="21" spans="2:16" x14ac:dyDescent="0.25">
      <c r="B21" s="30"/>
      <c r="C21" s="10"/>
      <c r="D21" s="10"/>
      <c r="E21" s="146" t="s">
        <v>16</v>
      </c>
      <c r="F21" s="147"/>
      <c r="G21" s="148"/>
      <c r="H21" s="57">
        <v>199.93837464999996</v>
      </c>
      <c r="I21" s="25">
        <f t="shared" si="0"/>
        <v>1</v>
      </c>
      <c r="J21" s="57">
        <v>185.99718629999998</v>
      </c>
      <c r="K21" s="25">
        <f t="shared" si="0"/>
        <v>1</v>
      </c>
      <c r="L21" s="58">
        <f t="shared" si="1"/>
        <v>13.941188349999976</v>
      </c>
      <c r="M21" s="25">
        <f t="shared" si="2"/>
        <v>7.4953759394584818E-2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26" t="s">
        <v>30</v>
      </c>
      <c r="F23" s="126"/>
      <c r="G23" s="126"/>
      <c r="H23" s="126"/>
      <c r="I23" s="126"/>
      <c r="J23" s="126"/>
      <c r="K23" s="126"/>
      <c r="L23" s="126"/>
      <c r="M23" s="126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24" t="str">
        <f>+CONCATENATE("En el año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año  2016 los impuestos a la producción y consumo representaron  21.1% del total recaudado, casi en su totalidad por el Impuesto General a las Ventas (IGV). Mientras que el Impuesto a la Renta de Tercera Categoría Alcanzó una participación de 35.0% y el Impuesto de Quinta Categoría de 8.8%, entre las principales.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45"/>
    </row>
    <row r="29" spans="2:16" x14ac:dyDescent="0.25">
      <c r="B29" s="30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45"/>
    </row>
    <row r="30" spans="2:16" x14ac:dyDescent="0.25">
      <c r="B30" s="30"/>
      <c r="C30" s="10"/>
      <c r="D30" s="10"/>
      <c r="E30" s="134" t="s">
        <v>32</v>
      </c>
      <c r="F30" s="134"/>
      <c r="G30" s="134"/>
      <c r="H30" s="134"/>
      <c r="I30" s="134"/>
      <c r="J30" s="134"/>
      <c r="K30" s="134"/>
      <c r="L30" s="134"/>
      <c r="M30" s="134"/>
      <c r="N30" s="10"/>
      <c r="O30" s="10"/>
      <c r="P30" s="45"/>
    </row>
    <row r="31" spans="2:16" x14ac:dyDescent="0.25">
      <c r="B31" s="30"/>
      <c r="C31" s="10"/>
      <c r="D31" s="10"/>
      <c r="E31" s="135"/>
      <c r="F31" s="135"/>
      <c r="G31" s="135"/>
      <c r="H31" s="135"/>
      <c r="I31" s="135"/>
      <c r="J31" s="135"/>
      <c r="K31" s="135"/>
      <c r="L31" s="135"/>
      <c r="M31" s="135"/>
      <c r="N31" s="10"/>
      <c r="O31" s="10"/>
      <c r="P31" s="45"/>
    </row>
    <row r="32" spans="2:16" x14ac:dyDescent="0.25">
      <c r="B32" s="30"/>
      <c r="C32" s="10"/>
      <c r="D32" s="10"/>
      <c r="E32" s="136" t="s">
        <v>21</v>
      </c>
      <c r="F32" s="137"/>
      <c r="G32" s="138"/>
      <c r="H32" s="130">
        <v>2016</v>
      </c>
      <c r="I32" s="130"/>
      <c r="J32" s="130">
        <v>2015</v>
      </c>
      <c r="K32" s="130"/>
      <c r="L32" s="131" t="s">
        <v>29</v>
      </c>
      <c r="M32" s="131"/>
      <c r="N32" s="10"/>
      <c r="O32" s="10"/>
      <c r="P32" s="45"/>
    </row>
    <row r="33" spans="2:16" x14ac:dyDescent="0.25">
      <c r="B33" s="30"/>
      <c r="C33" s="10"/>
      <c r="D33" s="10"/>
      <c r="E33" s="149"/>
      <c r="F33" s="150"/>
      <c r="G33" s="151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2" t="s">
        <v>0</v>
      </c>
      <c r="F34" s="132"/>
      <c r="G34" s="132"/>
      <c r="H34" s="56">
        <v>132.63358063999996</v>
      </c>
      <c r="I34" s="54">
        <f>+H34/H$50</f>
        <v>0.66337230595267316</v>
      </c>
      <c r="J34" s="56">
        <v>115.58287082999999</v>
      </c>
      <c r="K34" s="54">
        <f>+J34/J$50</f>
        <v>0.62142268455380378</v>
      </c>
      <c r="L34" s="55">
        <f>+H34-J34</f>
        <v>17.050709809999972</v>
      </c>
      <c r="M34" s="54">
        <f>+H34/J34-1</f>
        <v>0.14751934856401228</v>
      </c>
      <c r="N34" s="10"/>
      <c r="O34" s="10"/>
      <c r="P34" s="45"/>
    </row>
    <row r="35" spans="2:16" x14ac:dyDescent="0.25">
      <c r="B35" s="30"/>
      <c r="C35" s="50"/>
      <c r="D35" s="51"/>
      <c r="E35" s="127" t="s">
        <v>5</v>
      </c>
      <c r="F35" s="127"/>
      <c r="G35" s="127"/>
      <c r="H35" s="52">
        <v>4.0670606900000008</v>
      </c>
      <c r="I35" s="42">
        <f t="shared" ref="I35:K50" si="3">+H35/H$50</f>
        <v>2.034157123223369E-2</v>
      </c>
      <c r="J35" s="52">
        <v>3.6364775600000003</v>
      </c>
      <c r="K35" s="42">
        <f t="shared" si="3"/>
        <v>1.9551250383619379E-2</v>
      </c>
      <c r="L35" s="33">
        <f t="shared" ref="L35:L50" si="4">+H35-J35</f>
        <v>0.43058313000000048</v>
      </c>
      <c r="M35" s="42">
        <f t="shared" ref="M35:M50" si="5">+H35/J35-1</f>
        <v>0.11840665118802507</v>
      </c>
      <c r="N35" s="10"/>
      <c r="O35" s="10"/>
      <c r="P35" s="45"/>
    </row>
    <row r="36" spans="2:16" x14ac:dyDescent="0.25">
      <c r="B36" s="30"/>
      <c r="C36" s="50"/>
      <c r="D36" s="51"/>
      <c r="E36" s="127" t="s">
        <v>6</v>
      </c>
      <c r="F36" s="127"/>
      <c r="G36" s="127"/>
      <c r="H36" s="52">
        <v>5.7581308400000006</v>
      </c>
      <c r="I36" s="42">
        <f t="shared" si="3"/>
        <v>2.8799528104996537E-2</v>
      </c>
      <c r="J36" s="52">
        <v>5.2811891500000003</v>
      </c>
      <c r="K36" s="42">
        <f t="shared" si="3"/>
        <v>2.8393919580492064E-2</v>
      </c>
      <c r="L36" s="33">
        <f t="shared" si="4"/>
        <v>0.47694169000000031</v>
      </c>
      <c r="M36" s="42">
        <f t="shared" si="5"/>
        <v>9.0309526217215774E-2</v>
      </c>
      <c r="N36" s="10"/>
      <c r="O36" s="10"/>
      <c r="P36" s="45"/>
    </row>
    <row r="37" spans="2:16" x14ac:dyDescent="0.25">
      <c r="B37" s="30"/>
      <c r="C37" s="50"/>
      <c r="D37" s="51"/>
      <c r="E37" s="127" t="s">
        <v>1</v>
      </c>
      <c r="F37" s="127"/>
      <c r="G37" s="127"/>
      <c r="H37" s="52">
        <v>70.011138059999979</v>
      </c>
      <c r="I37" s="42">
        <f t="shared" si="3"/>
        <v>0.35016358506743517</v>
      </c>
      <c r="J37" s="52">
        <v>63.061829549999977</v>
      </c>
      <c r="K37" s="42">
        <f t="shared" si="3"/>
        <v>0.33904722326436598</v>
      </c>
      <c r="L37" s="33">
        <f t="shared" si="4"/>
        <v>6.9493085100000016</v>
      </c>
      <c r="M37" s="42">
        <f t="shared" si="5"/>
        <v>0.11019833328004047</v>
      </c>
      <c r="N37" s="10"/>
      <c r="O37" s="10"/>
      <c r="P37" s="45"/>
    </row>
    <row r="38" spans="2:16" x14ac:dyDescent="0.25">
      <c r="B38" s="30"/>
      <c r="C38" s="50"/>
      <c r="D38" s="51"/>
      <c r="E38" s="127" t="s">
        <v>4</v>
      </c>
      <c r="F38" s="127"/>
      <c r="G38" s="127"/>
      <c r="H38" s="52">
        <v>3.1937560700000001</v>
      </c>
      <c r="I38" s="42">
        <f t="shared" si="3"/>
        <v>1.5973702274967458E-2</v>
      </c>
      <c r="J38" s="52">
        <v>2.58262883</v>
      </c>
      <c r="K38" s="42">
        <f t="shared" si="3"/>
        <v>1.3885311285485827E-2</v>
      </c>
      <c r="L38" s="33">
        <f t="shared" si="4"/>
        <v>0.61112724000000007</v>
      </c>
      <c r="M38" s="42">
        <f t="shared" si="5"/>
        <v>0.23662991479886797</v>
      </c>
      <c r="N38" s="10"/>
      <c r="O38" s="10"/>
      <c r="P38" s="45"/>
    </row>
    <row r="39" spans="2:16" x14ac:dyDescent="0.25">
      <c r="B39" s="30"/>
      <c r="C39" s="50"/>
      <c r="D39" s="51"/>
      <c r="E39" s="127" t="s">
        <v>2</v>
      </c>
      <c r="F39" s="127"/>
      <c r="G39" s="127"/>
      <c r="H39" s="52">
        <v>17.573507619999997</v>
      </c>
      <c r="I39" s="42">
        <f t="shared" si="3"/>
        <v>8.7894620783844607E-2</v>
      </c>
      <c r="J39" s="52">
        <v>16.177689269999998</v>
      </c>
      <c r="K39" s="42">
        <f t="shared" si="3"/>
        <v>8.6978139787053307E-2</v>
      </c>
      <c r="L39" s="33">
        <f t="shared" si="4"/>
        <v>1.395818349999999</v>
      </c>
      <c r="M39" s="42">
        <f t="shared" si="5"/>
        <v>8.6280452461675816E-2</v>
      </c>
      <c r="N39" s="10"/>
      <c r="O39" s="10"/>
      <c r="P39" s="45"/>
    </row>
    <row r="40" spans="2:16" x14ac:dyDescent="0.25">
      <c r="B40" s="30"/>
      <c r="C40" s="50"/>
      <c r="D40" s="51"/>
      <c r="E40" s="127" t="s">
        <v>7</v>
      </c>
      <c r="F40" s="127"/>
      <c r="G40" s="127"/>
      <c r="H40" s="52">
        <v>0.97322205000000006</v>
      </c>
      <c r="I40" s="42">
        <f t="shared" si="3"/>
        <v>4.8676100908775707E-3</v>
      </c>
      <c r="J40" s="52">
        <v>0.83848107999999999</v>
      </c>
      <c r="K40" s="42">
        <f t="shared" si="3"/>
        <v>4.5080309905741831E-3</v>
      </c>
      <c r="L40" s="33">
        <f t="shared" si="4"/>
        <v>0.13474097000000007</v>
      </c>
      <c r="M40" s="42">
        <f t="shared" si="5"/>
        <v>0.16069649418923082</v>
      </c>
      <c r="N40" s="10"/>
      <c r="O40" s="10"/>
      <c r="P40" s="45"/>
    </row>
    <row r="41" spans="2:16" x14ac:dyDescent="0.25">
      <c r="B41" s="30"/>
      <c r="C41" s="50"/>
      <c r="D41" s="51"/>
      <c r="E41" s="127" t="s">
        <v>3</v>
      </c>
      <c r="F41" s="127"/>
      <c r="G41" s="127"/>
      <c r="H41" s="52">
        <v>11.305916249999999</v>
      </c>
      <c r="I41" s="42">
        <f t="shared" si="3"/>
        <v>5.6547004894840491E-2</v>
      </c>
      <c r="J41" s="52">
        <v>7.9846721399999989</v>
      </c>
      <c r="K41" s="42">
        <f t="shared" si="3"/>
        <v>4.2928994243608076E-2</v>
      </c>
      <c r="L41" s="33">
        <f t="shared" si="4"/>
        <v>3.3212441100000003</v>
      </c>
      <c r="M41" s="42">
        <f t="shared" si="5"/>
        <v>0.41595247140604585</v>
      </c>
      <c r="N41" s="10"/>
      <c r="O41" s="10"/>
      <c r="P41" s="45"/>
    </row>
    <row r="42" spans="2:16" x14ac:dyDescent="0.25">
      <c r="B42" s="30"/>
      <c r="C42" s="50"/>
      <c r="D42" s="51"/>
      <c r="E42" s="127" t="s">
        <v>37</v>
      </c>
      <c r="F42" s="127"/>
      <c r="G42" s="127"/>
      <c r="H42" s="52">
        <v>9.4603251400000019</v>
      </c>
      <c r="I42" s="42">
        <f t="shared" si="3"/>
        <v>4.7316205088496273E-2</v>
      </c>
      <c r="J42" s="52">
        <v>8.7645307100000007</v>
      </c>
      <c r="K42" s="42">
        <f t="shared" si="3"/>
        <v>4.7121845681382765E-2</v>
      </c>
      <c r="L42" s="33">
        <f t="shared" si="4"/>
        <v>0.69579443000000119</v>
      </c>
      <c r="M42" s="42">
        <f t="shared" si="5"/>
        <v>7.938752832551832E-2</v>
      </c>
      <c r="N42" s="10"/>
      <c r="O42" s="10"/>
      <c r="P42" s="45"/>
    </row>
    <row r="43" spans="2:16" x14ac:dyDescent="0.25">
      <c r="B43" s="30"/>
      <c r="C43" s="50"/>
      <c r="D43" s="51"/>
      <c r="E43" s="127" t="s">
        <v>8</v>
      </c>
      <c r="F43" s="127"/>
      <c r="G43" s="127"/>
      <c r="H43" s="52">
        <v>10.29052392</v>
      </c>
      <c r="I43" s="42">
        <f t="shared" si="3"/>
        <v>5.1468478414981464E-2</v>
      </c>
      <c r="J43" s="52">
        <v>7.2553725400000015</v>
      </c>
      <c r="K43" s="42">
        <f t="shared" si="3"/>
        <v>3.9007969337222177E-2</v>
      </c>
      <c r="L43" s="33">
        <f t="shared" si="4"/>
        <v>3.0351513799999985</v>
      </c>
      <c r="M43" s="42">
        <f t="shared" si="5"/>
        <v>0.41833156922911052</v>
      </c>
      <c r="N43" s="10"/>
      <c r="O43" s="10"/>
      <c r="P43" s="45"/>
    </row>
    <row r="44" spans="2:16" x14ac:dyDescent="0.25">
      <c r="B44" s="30"/>
      <c r="C44" s="48"/>
      <c r="D44" s="49"/>
      <c r="E44" s="132" t="s">
        <v>9</v>
      </c>
      <c r="F44" s="132"/>
      <c r="G44" s="132"/>
      <c r="H44" s="56">
        <v>42.111449789999988</v>
      </c>
      <c r="I44" s="54">
        <f t="shared" si="3"/>
        <v>0.21062214726771561</v>
      </c>
      <c r="J44" s="56">
        <v>43.774500519999989</v>
      </c>
      <c r="K44" s="54">
        <f t="shared" si="3"/>
        <v>0.23535033723249385</v>
      </c>
      <c r="L44" s="55">
        <f t="shared" si="4"/>
        <v>-1.6630507300000019</v>
      </c>
      <c r="M44" s="54">
        <f t="shared" si="5"/>
        <v>-3.799131252771637E-2</v>
      </c>
      <c r="N44" s="10"/>
      <c r="O44" s="10"/>
      <c r="P44" s="45"/>
    </row>
    <row r="45" spans="2:16" x14ac:dyDescent="0.25">
      <c r="B45" s="30"/>
      <c r="C45" s="50"/>
      <c r="D45" s="51"/>
      <c r="E45" s="127" t="s">
        <v>17</v>
      </c>
      <c r="F45" s="127"/>
      <c r="G45" s="127"/>
      <c r="H45" s="52">
        <v>42.053726809999986</v>
      </c>
      <c r="I45" s="42">
        <f t="shared" si="3"/>
        <v>0.2103334434103343</v>
      </c>
      <c r="J45" s="52">
        <v>43.712704629999983</v>
      </c>
      <c r="K45" s="42">
        <f t="shared" si="3"/>
        <v>0.23501809623880304</v>
      </c>
      <c r="L45" s="33">
        <f t="shared" si="4"/>
        <v>-1.6589778199999969</v>
      </c>
      <c r="M45" s="42">
        <f t="shared" si="5"/>
        <v>-3.7951845671462814E-2</v>
      </c>
      <c r="N45" s="10"/>
      <c r="O45" s="10"/>
      <c r="P45" s="45"/>
    </row>
    <row r="46" spans="2:16" x14ac:dyDescent="0.25">
      <c r="B46" s="30"/>
      <c r="C46" s="50"/>
      <c r="D46" s="51"/>
      <c r="E46" s="127" t="s">
        <v>18</v>
      </c>
      <c r="F46" s="127"/>
      <c r="G46" s="127"/>
      <c r="H46" s="52">
        <v>5.7722979999999993E-2</v>
      </c>
      <c r="I46" s="42">
        <f t="shared" si="3"/>
        <v>2.887038573812874E-4</v>
      </c>
      <c r="J46" s="52">
        <v>6.1795889999999992E-2</v>
      </c>
      <c r="K46" s="42">
        <f t="shared" si="3"/>
        <v>3.3224099369077385E-4</v>
      </c>
      <c r="L46" s="33">
        <f t="shared" si="4"/>
        <v>-4.072909999999999E-3</v>
      </c>
      <c r="M46" s="42">
        <f t="shared" si="5"/>
        <v>-6.5909075830123953E-2</v>
      </c>
      <c r="N46" s="10"/>
      <c r="O46" s="10"/>
      <c r="P46" s="45"/>
    </row>
    <row r="47" spans="2:16" x14ac:dyDescent="0.25">
      <c r="B47" s="30"/>
      <c r="C47" s="50"/>
      <c r="D47" s="51"/>
      <c r="E47" s="127" t="s">
        <v>38</v>
      </c>
      <c r="F47" s="127"/>
      <c r="G47" s="127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27" t="s">
        <v>39</v>
      </c>
      <c r="F48" s="127"/>
      <c r="G48" s="127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28" t="s">
        <v>12</v>
      </c>
      <c r="F49" s="128"/>
      <c r="G49" s="128"/>
      <c r="H49" s="53">
        <v>25.19334422</v>
      </c>
      <c r="I49" s="54">
        <f t="shared" si="3"/>
        <v>0.1260055467796112</v>
      </c>
      <c r="J49" s="53">
        <v>26.639814950000002</v>
      </c>
      <c r="K49" s="54">
        <f t="shared" si="3"/>
        <v>0.14322697821370214</v>
      </c>
      <c r="L49" s="55">
        <f t="shared" si="4"/>
        <v>-1.4464707300000015</v>
      </c>
      <c r="M49" s="54">
        <f t="shared" si="5"/>
        <v>-5.4297326491001052E-2</v>
      </c>
      <c r="N49" s="10"/>
      <c r="O49" s="10"/>
      <c r="P49" s="45"/>
    </row>
    <row r="50" spans="2:16" x14ac:dyDescent="0.25">
      <c r="B50" s="30"/>
      <c r="C50" s="48"/>
      <c r="D50" s="49"/>
      <c r="E50" s="129" t="s">
        <v>36</v>
      </c>
      <c r="F50" s="129"/>
      <c r="G50" s="129"/>
      <c r="H50" s="59">
        <f>+H34+H44+H49</f>
        <v>199.93837464999996</v>
      </c>
      <c r="I50" s="60">
        <f t="shared" si="3"/>
        <v>1</v>
      </c>
      <c r="J50" s="59">
        <f>+J34+J44+J49</f>
        <v>185.99718630000001</v>
      </c>
      <c r="K50" s="60">
        <f t="shared" si="3"/>
        <v>1</v>
      </c>
      <c r="L50" s="61">
        <f t="shared" si="4"/>
        <v>13.941188349999948</v>
      </c>
      <c r="M50" s="60">
        <f t="shared" si="5"/>
        <v>7.4953759394584596E-2</v>
      </c>
      <c r="N50" s="10"/>
      <c r="O50" s="10"/>
      <c r="P50" s="45"/>
    </row>
    <row r="51" spans="2:16" x14ac:dyDescent="0.25">
      <c r="B51" s="30"/>
      <c r="C51" s="50"/>
      <c r="D51" s="51"/>
      <c r="E51" s="126" t="s">
        <v>30</v>
      </c>
      <c r="F51" s="126"/>
      <c r="G51" s="126"/>
      <c r="H51" s="126"/>
      <c r="I51" s="126"/>
      <c r="J51" s="126"/>
      <c r="K51" s="126"/>
      <c r="L51" s="126"/>
      <c r="M51" s="126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24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mayor en comparación del año 2015. Mientras que el IGV habría alcanzado los S/ ",FIXED(E73,1)," millones un ",FIXED(L73*100,1),"% menos respecto al año 2015.")</f>
        <v>En esta región se habría recaudado en el 2016 unos  S/ 199.9 millones, con lo que registraría un aumento de 7.5% respecto al año anterior. El Impuesto a la Renta recaudado sería de S/ 132.6 millones un 14.8% mayor en comparación del año 2015. Mientras que el IGV habría alcanzado los S/ 42.1 millones un -3.8% menos respecto al año 2015.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45"/>
    </row>
    <row r="57" spans="2:16" x14ac:dyDescent="0.25">
      <c r="B57" s="30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45"/>
    </row>
    <row r="58" spans="2:16" x14ac:dyDescent="0.25">
      <c r="B58" s="30"/>
      <c r="C58" s="125" t="s">
        <v>43</v>
      </c>
      <c r="D58" s="125"/>
      <c r="E58" s="125"/>
      <c r="F58" s="125"/>
      <c r="G58" s="125"/>
      <c r="H58" s="125"/>
      <c r="I58" s="66"/>
      <c r="J58" s="125" t="s">
        <v>45</v>
      </c>
      <c r="K58" s="125"/>
      <c r="L58" s="125"/>
      <c r="M58" s="125"/>
      <c r="N58" s="125"/>
      <c r="O58" s="125"/>
      <c r="P58" s="45"/>
    </row>
    <row r="59" spans="2:16" x14ac:dyDescent="0.25">
      <c r="B59" s="30"/>
      <c r="C59" s="125" t="s">
        <v>26</v>
      </c>
      <c r="D59" s="125"/>
      <c r="E59" s="125"/>
      <c r="F59" s="125"/>
      <c r="G59" s="125"/>
      <c r="H59" s="125"/>
      <c r="I59" s="66"/>
      <c r="J59" s="125" t="s">
        <v>44</v>
      </c>
      <c r="K59" s="125"/>
      <c r="L59" s="125"/>
      <c r="M59" s="125"/>
      <c r="N59" s="125"/>
      <c r="O59" s="125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26.338516659999996</v>
      </c>
      <c r="E61" s="33">
        <v>12.813863450000001</v>
      </c>
      <c r="F61" s="33">
        <v>2.2543150000000001E-2</v>
      </c>
      <c r="G61" s="33">
        <v>4.9678587599999995</v>
      </c>
      <c r="H61" s="33">
        <v>44.145603149999999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29.984082019999999</v>
      </c>
      <c r="E62" s="33">
        <v>11.18835097</v>
      </c>
      <c r="F62" s="33">
        <v>1.63905E-3</v>
      </c>
      <c r="G62" s="33">
        <v>9.8921682200000003</v>
      </c>
      <c r="H62" s="33">
        <v>51.073330559999988</v>
      </c>
      <c r="I62" s="66"/>
      <c r="J62" s="69">
        <v>2005</v>
      </c>
      <c r="K62" s="42">
        <f>+D62/D61-1</f>
        <v>0.13841194654429723</v>
      </c>
      <c r="L62" s="42">
        <f t="shared" ref="L62:O73" si="6">+E62/E61-1</f>
        <v>-0.12685576729787928</v>
      </c>
      <c r="M62" s="42">
        <f t="shared" si="6"/>
        <v>-0.92729276964399387</v>
      </c>
      <c r="N62" s="42">
        <f t="shared" si="6"/>
        <v>0.99123378861922418</v>
      </c>
      <c r="O62" s="42">
        <f t="shared" si="6"/>
        <v>0.15692904651139616</v>
      </c>
      <c r="P62" s="45"/>
    </row>
    <row r="63" spans="2:16" x14ac:dyDescent="0.25">
      <c r="B63" s="30"/>
      <c r="C63" s="69">
        <v>2006</v>
      </c>
      <c r="D63" s="33">
        <v>28.589950090000006</v>
      </c>
      <c r="E63" s="33">
        <v>13.341694260000001</v>
      </c>
      <c r="F63" s="33">
        <v>2.0270499999999999E-3</v>
      </c>
      <c r="G63" s="33">
        <v>8.2556527800000001</v>
      </c>
      <c r="H63" s="33">
        <v>50.197089030000015</v>
      </c>
      <c r="I63" s="66"/>
      <c r="J63" s="69">
        <v>2006</v>
      </c>
      <c r="K63" s="42">
        <f t="shared" ref="K63:K73" si="7">+D63/D62-1</f>
        <v>-4.6495734939294708E-2</v>
      </c>
      <c r="L63" s="42">
        <f t="shared" si="6"/>
        <v>0.19246297294157921</v>
      </c>
      <c r="M63" s="42">
        <f t="shared" si="6"/>
        <v>0.2367224916872579</v>
      </c>
      <c r="N63" s="42">
        <f t="shared" si="6"/>
        <v>-0.16543546405643317</v>
      </c>
      <c r="O63" s="42">
        <f t="shared" si="6"/>
        <v>-1.7156537871963917E-2</v>
      </c>
      <c r="P63" s="45"/>
    </row>
    <row r="64" spans="2:16" x14ac:dyDescent="0.25">
      <c r="B64" s="30"/>
      <c r="C64" s="69">
        <v>2007</v>
      </c>
      <c r="D64" s="33">
        <v>28.703557930000002</v>
      </c>
      <c r="E64" s="33">
        <v>11.46563969</v>
      </c>
      <c r="F64" s="33">
        <v>1.7E-5</v>
      </c>
      <c r="G64" s="33">
        <v>7.8603407199999999</v>
      </c>
      <c r="H64" s="33">
        <v>48.02955534000003</v>
      </c>
      <c r="I64" s="66"/>
      <c r="J64" s="69">
        <v>2007</v>
      </c>
      <c r="K64" s="42">
        <f t="shared" si="7"/>
        <v>3.9736984374707518E-3</v>
      </c>
      <c r="L64" s="42">
        <f t="shared" si="6"/>
        <v>-0.14061591679736185</v>
      </c>
      <c r="M64" s="42">
        <f t="shared" si="6"/>
        <v>-0.99161342838114497</v>
      </c>
      <c r="N64" s="42">
        <f t="shared" si="6"/>
        <v>-4.7883804047291867E-2</v>
      </c>
      <c r="O64" s="42">
        <f t="shared" si="6"/>
        <v>-4.3180465877305507E-2</v>
      </c>
      <c r="P64" s="45"/>
    </row>
    <row r="65" spans="2:16" x14ac:dyDescent="0.25">
      <c r="B65" s="30"/>
      <c r="C65" s="69">
        <v>2008</v>
      </c>
      <c r="D65" s="33">
        <v>48.114430830000003</v>
      </c>
      <c r="E65" s="33">
        <v>23.64811658</v>
      </c>
      <c r="F65" s="33">
        <v>3.4879999999999998E-3</v>
      </c>
      <c r="G65" s="33">
        <v>10.107457839999999</v>
      </c>
      <c r="H65" s="33">
        <v>81.873493249999996</v>
      </c>
      <c r="I65" s="66"/>
      <c r="J65" s="69">
        <v>2008</v>
      </c>
      <c r="K65" s="42">
        <f t="shared" si="7"/>
        <v>0.67625319994607369</v>
      </c>
      <c r="L65" s="42">
        <f t="shared" si="6"/>
        <v>1.0625204715464069</v>
      </c>
      <c r="M65" s="42">
        <f t="shared" si="6"/>
        <v>204.17647058823528</v>
      </c>
      <c r="N65" s="42">
        <f t="shared" si="6"/>
        <v>0.28588037084478946</v>
      </c>
      <c r="O65" s="42">
        <f t="shared" si="6"/>
        <v>0.70464816237459549</v>
      </c>
      <c r="P65" s="45"/>
    </row>
    <row r="66" spans="2:16" x14ac:dyDescent="0.25">
      <c r="B66" s="30"/>
      <c r="C66" s="69">
        <v>2009</v>
      </c>
      <c r="D66" s="33">
        <v>53.504397969999999</v>
      </c>
      <c r="E66" s="33">
        <v>22.71892776</v>
      </c>
      <c r="F66" s="33">
        <v>7.85E-4</v>
      </c>
      <c r="G66" s="33">
        <v>12.187443500000001</v>
      </c>
      <c r="H66" s="33">
        <v>88.411554229999979</v>
      </c>
      <c r="I66" s="66"/>
      <c r="J66" s="69">
        <v>2009</v>
      </c>
      <c r="K66" s="42">
        <f t="shared" si="7"/>
        <v>0.11202391978913906</v>
      </c>
      <c r="L66" s="42">
        <f t="shared" si="6"/>
        <v>-3.9292296993573061E-2</v>
      </c>
      <c r="M66" s="42">
        <f t="shared" si="6"/>
        <v>-0.77494266055045868</v>
      </c>
      <c r="N66" s="42">
        <f t="shared" si="6"/>
        <v>0.20578722097345925</v>
      </c>
      <c r="O66" s="42">
        <f t="shared" si="6"/>
        <v>7.9855649496181513E-2</v>
      </c>
      <c r="P66" s="45"/>
    </row>
    <row r="67" spans="2:16" x14ac:dyDescent="0.25">
      <c r="B67" s="30"/>
      <c r="C67" s="69">
        <v>2010</v>
      </c>
      <c r="D67" s="33">
        <v>58.553788419999997</v>
      </c>
      <c r="E67" s="33">
        <v>23.144258170000001</v>
      </c>
      <c r="F67" s="33">
        <v>4.4200000000000001E-4</v>
      </c>
      <c r="G67" s="33">
        <v>11.948506770000003</v>
      </c>
      <c r="H67" s="33">
        <v>93.646995359999963</v>
      </c>
      <c r="I67" s="66"/>
      <c r="J67" s="69">
        <v>2010</v>
      </c>
      <c r="K67" s="42">
        <f t="shared" si="7"/>
        <v>9.4373371939091788E-2</v>
      </c>
      <c r="L67" s="42">
        <f t="shared" si="6"/>
        <v>1.8721412141151195E-2</v>
      </c>
      <c r="M67" s="42">
        <f t="shared" si="6"/>
        <v>-0.43694267515923568</v>
      </c>
      <c r="N67" s="42">
        <f t="shared" si="6"/>
        <v>-1.9605155913132832E-2</v>
      </c>
      <c r="O67" s="42">
        <f t="shared" si="6"/>
        <v>5.9216707313844319E-2</v>
      </c>
      <c r="P67" s="45"/>
    </row>
    <row r="68" spans="2:16" x14ac:dyDescent="0.25">
      <c r="B68" s="30"/>
      <c r="C68" s="69">
        <v>2011</v>
      </c>
      <c r="D68" s="33">
        <v>69.709732439999982</v>
      </c>
      <c r="E68" s="33">
        <v>30.118077899999989</v>
      </c>
      <c r="F68" s="33">
        <v>4.4998E-4</v>
      </c>
      <c r="G68" s="33">
        <v>14.033533690000004</v>
      </c>
      <c r="H68" s="33">
        <v>113.86179400999997</v>
      </c>
      <c r="I68" s="66"/>
      <c r="J68" s="69">
        <v>2011</v>
      </c>
      <c r="K68" s="42">
        <f t="shared" si="7"/>
        <v>0.19052471788809977</v>
      </c>
      <c r="L68" s="42">
        <f t="shared" si="6"/>
        <v>0.30131964821579715</v>
      </c>
      <c r="M68" s="42">
        <f t="shared" si="6"/>
        <v>1.8054298642533828E-2</v>
      </c>
      <c r="N68" s="42">
        <f t="shared" si="6"/>
        <v>0.17450104520466359</v>
      </c>
      <c r="O68" s="42">
        <f t="shared" si="6"/>
        <v>0.21586168966008801</v>
      </c>
      <c r="P68" s="45"/>
    </row>
    <row r="69" spans="2:16" x14ac:dyDescent="0.25">
      <c r="B69" s="62"/>
      <c r="C69" s="69">
        <v>2012</v>
      </c>
      <c r="D69" s="33">
        <v>82.385632350000009</v>
      </c>
      <c r="E69" s="33">
        <v>44.76263123999999</v>
      </c>
      <c r="F69" s="33">
        <v>1.2819999999999999E-3</v>
      </c>
      <c r="G69" s="33">
        <v>23.837008399999998</v>
      </c>
      <c r="H69" s="33">
        <v>150.98655398999998</v>
      </c>
      <c r="I69" s="66"/>
      <c r="J69" s="69">
        <v>2012</v>
      </c>
      <c r="K69" s="42">
        <f t="shared" si="7"/>
        <v>0.18183830960634273</v>
      </c>
      <c r="L69" s="42">
        <f t="shared" si="6"/>
        <v>0.4862379793499374</v>
      </c>
      <c r="M69" s="42">
        <f t="shared" si="6"/>
        <v>1.8490155118005243</v>
      </c>
      <c r="N69" s="42">
        <f t="shared" si="6"/>
        <v>0.69857492250763187</v>
      </c>
      <c r="O69" s="42">
        <f t="shared" si="6"/>
        <v>0.32605107185242055</v>
      </c>
      <c r="P69" s="45"/>
    </row>
    <row r="70" spans="2:16" x14ac:dyDescent="0.25">
      <c r="B70" s="63"/>
      <c r="C70" s="69">
        <v>2013</v>
      </c>
      <c r="D70" s="33">
        <v>91.171075039999977</v>
      </c>
      <c r="E70" s="33">
        <v>47.214586609999976</v>
      </c>
      <c r="F70" s="33">
        <v>8.3540000000000003E-3</v>
      </c>
      <c r="G70" s="33">
        <v>28.892175000000002</v>
      </c>
      <c r="H70" s="33">
        <v>167.28657763999993</v>
      </c>
      <c r="I70" s="66"/>
      <c r="J70" s="69">
        <v>2013</v>
      </c>
      <c r="K70" s="42">
        <f t="shared" si="7"/>
        <v>0.10663804403025834</v>
      </c>
      <c r="L70" s="42">
        <f t="shared" si="6"/>
        <v>5.4776837332317418E-2</v>
      </c>
      <c r="M70" s="42">
        <f t="shared" si="6"/>
        <v>5.51638065522621</v>
      </c>
      <c r="N70" s="42">
        <f t="shared" si="6"/>
        <v>0.21207219107243347</v>
      </c>
      <c r="O70" s="42">
        <f t="shared" si="6"/>
        <v>0.10795678965611422</v>
      </c>
      <c r="P70" s="45"/>
    </row>
    <row r="71" spans="2:16" x14ac:dyDescent="0.25">
      <c r="B71" s="63"/>
      <c r="C71" s="69">
        <v>2014</v>
      </c>
      <c r="D71" s="33">
        <v>114.45779222999998</v>
      </c>
      <c r="E71" s="33">
        <v>45.672782799999986</v>
      </c>
      <c r="F71" s="33">
        <v>0.10690596000000001</v>
      </c>
      <c r="G71" s="33">
        <v>24.392637280000002</v>
      </c>
      <c r="H71" s="33">
        <v>184.63011826999997</v>
      </c>
      <c r="I71" s="66"/>
      <c r="J71" s="69">
        <v>2014</v>
      </c>
      <c r="K71" s="42">
        <f t="shared" si="7"/>
        <v>0.25541781951987841</v>
      </c>
      <c r="L71" s="42">
        <f t="shared" si="6"/>
        <v>-3.2655243235221731E-2</v>
      </c>
      <c r="M71" s="42">
        <f t="shared" si="6"/>
        <v>11.796978692841753</v>
      </c>
      <c r="N71" s="42">
        <f t="shared" si="6"/>
        <v>-0.15573551385452977</v>
      </c>
      <c r="O71" s="42">
        <f t="shared" si="6"/>
        <v>0.10367562583128009</v>
      </c>
      <c r="P71" s="45"/>
    </row>
    <row r="72" spans="2:16" x14ac:dyDescent="0.25">
      <c r="B72" s="63"/>
      <c r="C72" s="69">
        <v>2015</v>
      </c>
      <c r="D72" s="33">
        <v>115.58287082999999</v>
      </c>
      <c r="E72" s="33">
        <v>43.712704629999983</v>
      </c>
      <c r="F72" s="33">
        <v>6.1795889999999992E-2</v>
      </c>
      <c r="G72" s="33">
        <v>26.639814950000002</v>
      </c>
      <c r="H72" s="33">
        <v>185.99718630000001</v>
      </c>
      <c r="I72" s="66"/>
      <c r="J72" s="69">
        <v>2015</v>
      </c>
      <c r="K72" s="42">
        <f t="shared" si="7"/>
        <v>9.8296374417146115E-3</v>
      </c>
      <c r="L72" s="42">
        <f t="shared" si="6"/>
        <v>-4.2915672088191692E-2</v>
      </c>
      <c r="M72" s="42">
        <f t="shared" si="6"/>
        <v>-0.42196029108199407</v>
      </c>
      <c r="N72" s="42">
        <f t="shared" si="6"/>
        <v>9.2125244359801295E-2</v>
      </c>
      <c r="O72" s="42">
        <f t="shared" si="6"/>
        <v>7.4043609071454686E-3</v>
      </c>
      <c r="P72" s="45"/>
    </row>
    <row r="73" spans="2:16" x14ac:dyDescent="0.25">
      <c r="B73" s="63"/>
      <c r="C73" s="69">
        <v>2016</v>
      </c>
      <c r="D73" s="70">
        <v>132.63358063999996</v>
      </c>
      <c r="E73" s="70">
        <v>42.053726809999986</v>
      </c>
      <c r="F73" s="70">
        <v>5.7722979999999993E-2</v>
      </c>
      <c r="G73" s="70">
        <v>25.19334422</v>
      </c>
      <c r="H73" s="70">
        <v>199.93837464999996</v>
      </c>
      <c r="I73" s="66"/>
      <c r="J73" s="69">
        <v>2016</v>
      </c>
      <c r="K73" s="42">
        <f t="shared" si="7"/>
        <v>0.14751934856401228</v>
      </c>
      <c r="L73" s="42">
        <f t="shared" si="6"/>
        <v>-3.7951845671462814E-2</v>
      </c>
      <c r="M73" s="42">
        <f t="shared" si="6"/>
        <v>-6.5909075830123953E-2</v>
      </c>
      <c r="N73" s="42">
        <f t="shared" si="6"/>
        <v>-5.4297326491001052E-2</v>
      </c>
      <c r="O73" s="42">
        <f t="shared" si="6"/>
        <v>7.4953759394584596E-2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7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26" t="s">
        <v>42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I19" sqref="I19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3" t="s">
        <v>78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ht="15" customHeight="1" x14ac:dyDescent="0.25">
      <c r="B8" s="29"/>
      <c r="C8" s="124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520.9 millones por tributos internos, cifra superior en 13.4% respecto a lo recaudado en el mismo periodo del 2015. Es así que se recaudaron S/ 196.5 millones por Impuesto a la Renta, S/ 300.5 millones por Impuesto a la producción y el Consumo y solo S/ 24.0 millones por otros conceptos.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4" t="s">
        <v>32</v>
      </c>
      <c r="F10" s="134"/>
      <c r="G10" s="134"/>
      <c r="H10" s="134"/>
      <c r="I10" s="134"/>
      <c r="J10" s="134"/>
      <c r="K10" s="134"/>
      <c r="L10" s="134"/>
      <c r="M10" s="134"/>
      <c r="N10" s="10"/>
      <c r="O10" s="10"/>
      <c r="P10" s="45"/>
    </row>
    <row r="11" spans="2:24" ht="15" customHeight="1" x14ac:dyDescent="0.25">
      <c r="B11" s="30"/>
      <c r="C11" s="10"/>
      <c r="D11" s="10"/>
      <c r="E11" s="135"/>
      <c r="F11" s="135"/>
      <c r="G11" s="135"/>
      <c r="H11" s="135"/>
      <c r="I11" s="135"/>
      <c r="J11" s="135"/>
      <c r="K11" s="135"/>
      <c r="L11" s="135"/>
      <c r="M11" s="135"/>
      <c r="N11" s="10"/>
      <c r="O11" s="10"/>
      <c r="P11" s="45"/>
    </row>
    <row r="12" spans="2:24" x14ac:dyDescent="0.25">
      <c r="B12" s="30"/>
      <c r="C12" s="10"/>
      <c r="D12" s="10"/>
      <c r="E12" s="136" t="s">
        <v>33</v>
      </c>
      <c r="F12" s="137"/>
      <c r="G12" s="138"/>
      <c r="H12" s="130">
        <v>2016</v>
      </c>
      <c r="I12" s="130"/>
      <c r="J12" s="130">
        <v>2015</v>
      </c>
      <c r="K12" s="130"/>
      <c r="L12" s="131" t="s">
        <v>29</v>
      </c>
      <c r="M12" s="131"/>
      <c r="N12" s="10"/>
      <c r="O12" s="10"/>
      <c r="P12" s="45"/>
    </row>
    <row r="13" spans="2:24" x14ac:dyDescent="0.25">
      <c r="B13" s="30"/>
      <c r="C13" s="10"/>
      <c r="D13" s="10"/>
      <c r="E13" s="139"/>
      <c r="F13" s="140"/>
      <c r="G13" s="141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5" t="s">
        <v>0</v>
      </c>
      <c r="F14" s="145"/>
      <c r="G14" s="145"/>
      <c r="H14" s="32">
        <v>196.51132397000001</v>
      </c>
      <c r="I14" s="27">
        <f>+H14/H$21</f>
        <v>0.37722028901559462</v>
      </c>
      <c r="J14" s="32">
        <v>164.41276624</v>
      </c>
      <c r="K14" s="27">
        <f>+J14/J$21</f>
        <v>0.35798412031561205</v>
      </c>
      <c r="L14" s="35">
        <f>+H14-J14</f>
        <v>32.09855773000001</v>
      </c>
      <c r="M14" s="27">
        <f>+H14/J14-1</f>
        <v>0.19523154110274166</v>
      </c>
      <c r="N14" s="10"/>
      <c r="O14" s="10"/>
      <c r="P14" s="45"/>
    </row>
    <row r="15" spans="2:24" x14ac:dyDescent="0.25">
      <c r="B15" s="30"/>
      <c r="C15" s="10"/>
      <c r="D15" s="10"/>
      <c r="E15" s="144" t="s">
        <v>24</v>
      </c>
      <c r="F15" s="144"/>
      <c r="G15" s="144"/>
      <c r="H15" s="33">
        <v>114.36174066</v>
      </c>
      <c r="I15" s="42">
        <f t="shared" ref="I15:K21" si="0">+H15/H$21</f>
        <v>0.21952713967098147</v>
      </c>
      <c r="J15" s="33">
        <v>104.54664256</v>
      </c>
      <c r="K15" s="42">
        <f t="shared" si="0"/>
        <v>0.22763462184049635</v>
      </c>
      <c r="L15" s="33">
        <f t="shared" ref="L15:L21" si="1">+H15-J15</f>
        <v>9.8150981000000002</v>
      </c>
      <c r="M15" s="42">
        <f t="shared" ref="M15:M21" si="2">+H15/J15-1</f>
        <v>9.3882480198893559E-2</v>
      </c>
      <c r="N15" s="10"/>
      <c r="O15" s="10"/>
      <c r="P15" s="45"/>
    </row>
    <row r="16" spans="2:24" x14ac:dyDescent="0.25">
      <c r="B16" s="30"/>
      <c r="C16" s="10"/>
      <c r="D16" s="10"/>
      <c r="E16" s="144" t="s">
        <v>25</v>
      </c>
      <c r="F16" s="144"/>
      <c r="G16" s="144"/>
      <c r="H16" s="33">
        <v>18.319228469999999</v>
      </c>
      <c r="I16" s="42">
        <f t="shared" si="0"/>
        <v>3.516532542954659E-2</v>
      </c>
      <c r="J16" s="33">
        <v>16.07756681</v>
      </c>
      <c r="K16" s="42">
        <f t="shared" si="0"/>
        <v>3.5006488504011751E-2</v>
      </c>
      <c r="L16" s="33">
        <f t="shared" si="1"/>
        <v>2.2416616599999983</v>
      </c>
      <c r="M16" s="42">
        <f t="shared" si="2"/>
        <v>0.13942791757554507</v>
      </c>
      <c r="N16" s="10"/>
      <c r="O16" s="10"/>
      <c r="P16" s="45"/>
    </row>
    <row r="17" spans="2:16" x14ac:dyDescent="0.25">
      <c r="B17" s="30"/>
      <c r="C17" s="10"/>
      <c r="D17" s="10"/>
      <c r="E17" s="145" t="s">
        <v>31</v>
      </c>
      <c r="F17" s="145"/>
      <c r="G17" s="145"/>
      <c r="H17" s="32">
        <v>300.47927985999996</v>
      </c>
      <c r="I17" s="27">
        <f t="shared" si="0"/>
        <v>0.57679567010240484</v>
      </c>
      <c r="J17" s="32">
        <v>269.04391475</v>
      </c>
      <c r="K17" s="27">
        <f t="shared" si="0"/>
        <v>0.58580274117798503</v>
      </c>
      <c r="L17" s="35">
        <f t="shared" si="1"/>
        <v>31.435365109999964</v>
      </c>
      <c r="M17" s="27">
        <f t="shared" si="2"/>
        <v>0.11684101883222375</v>
      </c>
      <c r="N17" s="10"/>
      <c r="O17" s="10"/>
      <c r="P17" s="45"/>
    </row>
    <row r="18" spans="2:16" x14ac:dyDescent="0.25">
      <c r="B18" s="30"/>
      <c r="C18" s="10"/>
      <c r="D18" s="10"/>
      <c r="E18" s="144" t="s">
        <v>10</v>
      </c>
      <c r="F18" s="144"/>
      <c r="G18" s="144"/>
      <c r="H18" s="34">
        <v>42.602428890000006</v>
      </c>
      <c r="I18" s="24">
        <f t="shared" si="0"/>
        <v>8.1779004965156568E-2</v>
      </c>
      <c r="J18" s="34">
        <v>36.826561820000002</v>
      </c>
      <c r="K18" s="24">
        <f t="shared" si="0"/>
        <v>8.0184310737385023E-2</v>
      </c>
      <c r="L18" s="36">
        <f t="shared" si="1"/>
        <v>5.7758670700000039</v>
      </c>
      <c r="M18" s="24">
        <f t="shared" si="2"/>
        <v>0.15683970440225048</v>
      </c>
      <c r="N18" s="10"/>
      <c r="O18" s="10"/>
      <c r="P18" s="45"/>
    </row>
    <row r="19" spans="2:16" x14ac:dyDescent="0.25">
      <c r="B19" s="30"/>
      <c r="C19" s="10"/>
      <c r="D19" s="10"/>
      <c r="E19" s="144" t="s">
        <v>11</v>
      </c>
      <c r="F19" s="144"/>
      <c r="G19" s="144"/>
      <c r="H19" s="34">
        <v>257.87685096999996</v>
      </c>
      <c r="I19" s="24">
        <f t="shared" si="0"/>
        <v>0.49501666513724835</v>
      </c>
      <c r="J19" s="34">
        <v>232.21735293</v>
      </c>
      <c r="K19" s="24">
        <f t="shared" si="0"/>
        <v>0.50561843044059995</v>
      </c>
      <c r="L19" s="36">
        <f t="shared" si="1"/>
        <v>25.65949803999996</v>
      </c>
      <c r="M19" s="24">
        <f t="shared" si="2"/>
        <v>0.11049776304932224</v>
      </c>
      <c r="N19" s="10"/>
      <c r="O19" s="51">
        <f>+H19/Oriente!H34</f>
        <v>0.97557340629889133</v>
      </c>
      <c r="P19" s="45"/>
    </row>
    <row r="20" spans="2:16" x14ac:dyDescent="0.25">
      <c r="B20" s="30"/>
      <c r="C20" s="10"/>
      <c r="D20" s="10"/>
      <c r="E20" s="145" t="s">
        <v>12</v>
      </c>
      <c r="F20" s="145"/>
      <c r="G20" s="145"/>
      <c r="H20" s="32">
        <v>23.955192810000003</v>
      </c>
      <c r="I20" s="27">
        <f t="shared" si="0"/>
        <v>4.5984040882000352E-2</v>
      </c>
      <c r="J20" s="32">
        <v>25.817227849999995</v>
      </c>
      <c r="K20" s="27">
        <f t="shared" si="0"/>
        <v>5.6213138506402936E-2</v>
      </c>
      <c r="L20" s="35">
        <f t="shared" si="1"/>
        <v>-1.8620350399999914</v>
      </c>
      <c r="M20" s="27">
        <f t="shared" si="2"/>
        <v>-7.2123740427072702E-2</v>
      </c>
      <c r="N20" s="10"/>
      <c r="O20" s="10"/>
      <c r="P20" s="45"/>
    </row>
    <row r="21" spans="2:16" x14ac:dyDescent="0.25">
      <c r="B21" s="30"/>
      <c r="C21" s="10"/>
      <c r="D21" s="10"/>
      <c r="E21" s="146" t="s">
        <v>16</v>
      </c>
      <c r="F21" s="147"/>
      <c r="G21" s="148"/>
      <c r="H21" s="57">
        <v>520.94579664000003</v>
      </c>
      <c r="I21" s="25">
        <f t="shared" si="0"/>
        <v>1</v>
      </c>
      <c r="J21" s="57">
        <v>459.27390883999999</v>
      </c>
      <c r="K21" s="25">
        <f t="shared" si="0"/>
        <v>1</v>
      </c>
      <c r="L21" s="58">
        <f t="shared" si="1"/>
        <v>61.671887800000036</v>
      </c>
      <c r="M21" s="25">
        <f t="shared" si="2"/>
        <v>0.13428127880324481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26" t="s">
        <v>30</v>
      </c>
      <c r="F23" s="126"/>
      <c r="G23" s="126"/>
      <c r="H23" s="126"/>
      <c r="I23" s="126"/>
      <c r="J23" s="126"/>
      <c r="K23" s="126"/>
      <c r="L23" s="126"/>
      <c r="M23" s="126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24" t="str">
        <f>+CONCATENATE("Durante el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 2016 los impuestos a la producción y consumo representaron  57.7% del total recaudado, casi en su totalidad por el Impuesto General a las Ventas (IGV). Mientras que el Impuesto a la Renta de Tercera Categoría Alcanzó una participación de 22.0% y el Impuesto de Quinta Categoría de 3.5%, entre las principales.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45"/>
    </row>
    <row r="29" spans="2:16" x14ac:dyDescent="0.25">
      <c r="B29" s="30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45"/>
    </row>
    <row r="30" spans="2:16" x14ac:dyDescent="0.25">
      <c r="B30" s="30"/>
      <c r="C30" s="10"/>
      <c r="D30" s="10"/>
      <c r="E30" s="134" t="s">
        <v>32</v>
      </c>
      <c r="F30" s="134"/>
      <c r="G30" s="134"/>
      <c r="H30" s="134"/>
      <c r="I30" s="134"/>
      <c r="J30" s="134"/>
      <c r="K30" s="134"/>
      <c r="L30" s="134"/>
      <c r="M30" s="134"/>
      <c r="N30" s="10"/>
      <c r="O30" s="10"/>
      <c r="P30" s="45"/>
    </row>
    <row r="31" spans="2:16" x14ac:dyDescent="0.25">
      <c r="B31" s="30"/>
      <c r="C31" s="10"/>
      <c r="D31" s="10"/>
      <c r="E31" s="135"/>
      <c r="F31" s="135"/>
      <c r="G31" s="135"/>
      <c r="H31" s="135"/>
      <c r="I31" s="135"/>
      <c r="J31" s="135"/>
      <c r="K31" s="135"/>
      <c r="L31" s="135"/>
      <c r="M31" s="135"/>
      <c r="N31" s="10"/>
      <c r="O31" s="10"/>
      <c r="P31" s="45"/>
    </row>
    <row r="32" spans="2:16" x14ac:dyDescent="0.25">
      <c r="B32" s="30"/>
      <c r="C32" s="10"/>
      <c r="D32" s="10"/>
      <c r="E32" s="136" t="s">
        <v>21</v>
      </c>
      <c r="F32" s="137"/>
      <c r="G32" s="138"/>
      <c r="H32" s="130">
        <v>2016</v>
      </c>
      <c r="I32" s="130"/>
      <c r="J32" s="130">
        <v>2015</v>
      </c>
      <c r="K32" s="130"/>
      <c r="L32" s="131" t="s">
        <v>29</v>
      </c>
      <c r="M32" s="131"/>
      <c r="N32" s="10"/>
      <c r="O32" s="10"/>
      <c r="P32" s="45"/>
    </row>
    <row r="33" spans="2:16" x14ac:dyDescent="0.25">
      <c r="B33" s="30"/>
      <c r="C33" s="10"/>
      <c r="D33" s="10"/>
      <c r="E33" s="149"/>
      <c r="F33" s="150"/>
      <c r="G33" s="151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2" t="s">
        <v>0</v>
      </c>
      <c r="F34" s="132"/>
      <c r="G34" s="132"/>
      <c r="H34" s="56">
        <v>196.51132397000001</v>
      </c>
      <c r="I34" s="54">
        <f>+H34/H$50</f>
        <v>0.37722028901559473</v>
      </c>
      <c r="J34" s="56">
        <v>164.41276624</v>
      </c>
      <c r="K34" s="54">
        <f>+J34/J$50</f>
        <v>0.35798412031561205</v>
      </c>
      <c r="L34" s="55">
        <f>+H34-J34</f>
        <v>32.09855773000001</v>
      </c>
      <c r="M34" s="54">
        <f>+H34/J34-1</f>
        <v>0.19523154110274166</v>
      </c>
      <c r="N34" s="10"/>
      <c r="O34" s="10"/>
      <c r="P34" s="45"/>
    </row>
    <row r="35" spans="2:16" x14ac:dyDescent="0.25">
      <c r="B35" s="30"/>
      <c r="C35" s="50"/>
      <c r="D35" s="51"/>
      <c r="E35" s="127" t="s">
        <v>5</v>
      </c>
      <c r="F35" s="127"/>
      <c r="G35" s="127"/>
      <c r="H35" s="52">
        <v>3.2678856000000001</v>
      </c>
      <c r="I35" s="42">
        <f t="shared" ref="I35:K50" si="3">+H35/H$50</f>
        <v>6.2729858290003163E-3</v>
      </c>
      <c r="J35" s="52">
        <v>3.0351858599999995</v>
      </c>
      <c r="K35" s="42">
        <f t="shared" si="3"/>
        <v>6.6086616321533419E-3</v>
      </c>
      <c r="L35" s="33">
        <f t="shared" ref="L35:L50" si="4">+H35-J35</f>
        <v>0.2326997400000006</v>
      </c>
      <c r="M35" s="42">
        <f t="shared" ref="M35:M50" si="5">+H35/J35-1</f>
        <v>7.6667377463336184E-2</v>
      </c>
      <c r="N35" s="10"/>
      <c r="O35" s="10"/>
      <c r="P35" s="45"/>
    </row>
    <row r="36" spans="2:16" x14ac:dyDescent="0.25">
      <c r="B36" s="30"/>
      <c r="C36" s="50"/>
      <c r="D36" s="51"/>
      <c r="E36" s="127" t="s">
        <v>6</v>
      </c>
      <c r="F36" s="127"/>
      <c r="G36" s="127"/>
      <c r="H36" s="52">
        <v>4.3099752999999996</v>
      </c>
      <c r="I36" s="42">
        <f t="shared" si="3"/>
        <v>8.2733661117884248E-3</v>
      </c>
      <c r="J36" s="52">
        <v>4.4023725000000002</v>
      </c>
      <c r="K36" s="42">
        <f t="shared" si="3"/>
        <v>9.5855053275706141E-3</v>
      </c>
      <c r="L36" s="33">
        <f t="shared" si="4"/>
        <v>-9.2397200000000623E-2</v>
      </c>
      <c r="M36" s="42">
        <f t="shared" si="5"/>
        <v>-2.0988046786136527E-2</v>
      </c>
      <c r="N36" s="10"/>
      <c r="O36" s="10"/>
      <c r="P36" s="45"/>
    </row>
    <row r="37" spans="2:16" x14ac:dyDescent="0.25">
      <c r="B37" s="30"/>
      <c r="C37" s="50"/>
      <c r="D37" s="51"/>
      <c r="E37" s="127" t="s">
        <v>1</v>
      </c>
      <c r="F37" s="127"/>
      <c r="G37" s="127"/>
      <c r="H37" s="52">
        <v>114.36174066</v>
      </c>
      <c r="I37" s="42">
        <f t="shared" si="3"/>
        <v>0.21952713967098153</v>
      </c>
      <c r="J37" s="52">
        <v>104.54664256</v>
      </c>
      <c r="K37" s="42">
        <f t="shared" si="3"/>
        <v>0.22763462184049635</v>
      </c>
      <c r="L37" s="33">
        <f t="shared" si="4"/>
        <v>9.8150981000000002</v>
      </c>
      <c r="M37" s="42">
        <f t="shared" si="5"/>
        <v>9.3882480198893559E-2</v>
      </c>
      <c r="N37" s="10"/>
      <c r="O37" s="10"/>
      <c r="P37" s="45"/>
    </row>
    <row r="38" spans="2:16" x14ac:dyDescent="0.25">
      <c r="B38" s="30"/>
      <c r="C38" s="50"/>
      <c r="D38" s="51"/>
      <c r="E38" s="127" t="s">
        <v>4</v>
      </c>
      <c r="F38" s="127"/>
      <c r="G38" s="127"/>
      <c r="H38" s="52">
        <v>2.7840294000000005</v>
      </c>
      <c r="I38" s="42">
        <f t="shared" si="3"/>
        <v>5.3441824810881557E-3</v>
      </c>
      <c r="J38" s="52">
        <v>2.4083188399999997</v>
      </c>
      <c r="K38" s="42">
        <f t="shared" si="3"/>
        <v>5.2437527881406395E-3</v>
      </c>
      <c r="L38" s="33">
        <f t="shared" si="4"/>
        <v>0.3757105600000008</v>
      </c>
      <c r="M38" s="42">
        <f t="shared" si="5"/>
        <v>0.15600532361404484</v>
      </c>
      <c r="N38" s="10"/>
      <c r="O38" s="10"/>
      <c r="P38" s="45"/>
    </row>
    <row r="39" spans="2:16" x14ac:dyDescent="0.25">
      <c r="B39" s="30"/>
      <c r="C39" s="50"/>
      <c r="D39" s="51"/>
      <c r="E39" s="127" t="s">
        <v>2</v>
      </c>
      <c r="F39" s="127"/>
      <c r="G39" s="127"/>
      <c r="H39" s="52">
        <v>18.319228469999999</v>
      </c>
      <c r="I39" s="42">
        <f t="shared" si="3"/>
        <v>3.5165325429546597E-2</v>
      </c>
      <c r="J39" s="52">
        <v>16.07756681</v>
      </c>
      <c r="K39" s="42">
        <f t="shared" si="3"/>
        <v>3.5006488504011751E-2</v>
      </c>
      <c r="L39" s="33">
        <f t="shared" si="4"/>
        <v>2.2416616599999983</v>
      </c>
      <c r="M39" s="42">
        <f t="shared" si="5"/>
        <v>0.13942791757554507</v>
      </c>
      <c r="N39" s="10"/>
      <c r="O39" s="10"/>
      <c r="P39" s="45"/>
    </row>
    <row r="40" spans="2:16" x14ac:dyDescent="0.25">
      <c r="B40" s="30"/>
      <c r="C40" s="50"/>
      <c r="D40" s="51"/>
      <c r="E40" s="127" t="s">
        <v>7</v>
      </c>
      <c r="F40" s="127"/>
      <c r="G40" s="127"/>
      <c r="H40" s="52">
        <v>23.755965150000009</v>
      </c>
      <c r="I40" s="42">
        <f t="shared" si="3"/>
        <v>4.5601606353715511E-2</v>
      </c>
      <c r="J40" s="52">
        <v>1.4437290600000001</v>
      </c>
      <c r="K40" s="42">
        <f t="shared" si="3"/>
        <v>3.143503326035794E-3</v>
      </c>
      <c r="L40" s="33">
        <f t="shared" si="4"/>
        <v>22.31223609000001</v>
      </c>
      <c r="M40" s="42">
        <f t="shared" si="5"/>
        <v>15.454586811461706</v>
      </c>
      <c r="N40" s="10"/>
      <c r="O40" s="10"/>
      <c r="P40" s="45"/>
    </row>
    <row r="41" spans="2:16" x14ac:dyDescent="0.25">
      <c r="B41" s="30"/>
      <c r="C41" s="50"/>
      <c r="D41" s="51"/>
      <c r="E41" s="127" t="s">
        <v>3</v>
      </c>
      <c r="F41" s="127"/>
      <c r="G41" s="127"/>
      <c r="H41" s="52">
        <v>15.975408730000003</v>
      </c>
      <c r="I41" s="42">
        <f t="shared" si="3"/>
        <v>3.0666163030853334E-2</v>
      </c>
      <c r="J41" s="52">
        <v>18.167070630000001</v>
      </c>
      <c r="K41" s="42">
        <f t="shared" si="3"/>
        <v>3.955606943987966E-2</v>
      </c>
      <c r="L41" s="33">
        <f t="shared" si="4"/>
        <v>-2.1916618999999979</v>
      </c>
      <c r="M41" s="42">
        <f t="shared" si="5"/>
        <v>-0.120639256853046</v>
      </c>
      <c r="N41" s="10"/>
      <c r="O41" s="10"/>
      <c r="P41" s="45"/>
    </row>
    <row r="42" spans="2:16" x14ac:dyDescent="0.25">
      <c r="B42" s="30"/>
      <c r="C42" s="50"/>
      <c r="D42" s="51"/>
      <c r="E42" s="127" t="s">
        <v>37</v>
      </c>
      <c r="F42" s="127"/>
      <c r="G42" s="127"/>
      <c r="H42" s="52">
        <v>8.4727304499999985</v>
      </c>
      <c r="I42" s="42">
        <f t="shared" si="3"/>
        <v>1.6264130557627068E-2</v>
      </c>
      <c r="J42" s="52">
        <v>8.01919498</v>
      </c>
      <c r="K42" s="42">
        <f t="shared" si="3"/>
        <v>1.7460593396769017E-2</v>
      </c>
      <c r="L42" s="33">
        <f t="shared" si="4"/>
        <v>0.4535354699999985</v>
      </c>
      <c r="M42" s="42">
        <f t="shared" si="5"/>
        <v>5.6556234276772477E-2</v>
      </c>
      <c r="N42" s="10"/>
      <c r="O42" s="10"/>
      <c r="P42" s="45"/>
    </row>
    <row r="43" spans="2:16" x14ac:dyDescent="0.25">
      <c r="B43" s="30"/>
      <c r="C43" s="50"/>
      <c r="D43" s="51"/>
      <c r="E43" s="127" t="s">
        <v>8</v>
      </c>
      <c r="F43" s="127"/>
      <c r="G43" s="127"/>
      <c r="H43" s="52">
        <v>5.2643602099999995</v>
      </c>
      <c r="I43" s="42">
        <f t="shared" si="3"/>
        <v>1.0105389550993807E-2</v>
      </c>
      <c r="J43" s="52">
        <v>6.3126849999999992</v>
      </c>
      <c r="K43" s="42">
        <f t="shared" si="3"/>
        <v>1.3744924060554869E-2</v>
      </c>
      <c r="L43" s="33">
        <f t="shared" si="4"/>
        <v>-1.0483247899999997</v>
      </c>
      <c r="M43" s="42">
        <f t="shared" si="5"/>
        <v>-0.16606638696529286</v>
      </c>
      <c r="N43" s="10"/>
      <c r="O43" s="10"/>
      <c r="P43" s="45"/>
    </row>
    <row r="44" spans="2:16" x14ac:dyDescent="0.25">
      <c r="B44" s="30"/>
      <c r="C44" s="48"/>
      <c r="D44" s="49"/>
      <c r="E44" s="132" t="s">
        <v>9</v>
      </c>
      <c r="F44" s="132"/>
      <c r="G44" s="132"/>
      <c r="H44" s="56">
        <v>300.47927985999996</v>
      </c>
      <c r="I44" s="54">
        <f t="shared" si="3"/>
        <v>0.57679567010240507</v>
      </c>
      <c r="J44" s="56">
        <v>269.04391475</v>
      </c>
      <c r="K44" s="54">
        <f t="shared" si="3"/>
        <v>0.58580274117798503</v>
      </c>
      <c r="L44" s="55">
        <f t="shared" si="4"/>
        <v>31.435365109999964</v>
      </c>
      <c r="M44" s="54">
        <f t="shared" si="5"/>
        <v>0.11684101883222375</v>
      </c>
      <c r="N44" s="10"/>
      <c r="O44" s="10"/>
      <c r="P44" s="45"/>
    </row>
    <row r="45" spans="2:16" x14ac:dyDescent="0.25">
      <c r="B45" s="30"/>
      <c r="C45" s="50"/>
      <c r="D45" s="51"/>
      <c r="E45" s="127" t="s">
        <v>17</v>
      </c>
      <c r="F45" s="127"/>
      <c r="G45" s="127"/>
      <c r="H45" s="52">
        <v>42.602428890000006</v>
      </c>
      <c r="I45" s="42">
        <f t="shared" si="3"/>
        <v>8.1779004965156582E-2</v>
      </c>
      <c r="J45" s="52">
        <v>36.826561820000002</v>
      </c>
      <c r="K45" s="42">
        <f t="shared" si="3"/>
        <v>8.0184310737385023E-2</v>
      </c>
      <c r="L45" s="33">
        <f t="shared" si="4"/>
        <v>5.7758670700000039</v>
      </c>
      <c r="M45" s="42">
        <f t="shared" si="5"/>
        <v>0.15683970440225048</v>
      </c>
      <c r="N45" s="10"/>
      <c r="O45" s="10"/>
      <c r="P45" s="45"/>
    </row>
    <row r="46" spans="2:16" x14ac:dyDescent="0.25">
      <c r="B46" s="30"/>
      <c r="C46" s="50"/>
      <c r="D46" s="51"/>
      <c r="E46" s="127" t="s">
        <v>18</v>
      </c>
      <c r="F46" s="127"/>
      <c r="G46" s="127"/>
      <c r="H46" s="52">
        <v>257.87685096999996</v>
      </c>
      <c r="I46" s="42">
        <f t="shared" si="3"/>
        <v>0.49501666513724846</v>
      </c>
      <c r="J46" s="52">
        <v>232.21735293</v>
      </c>
      <c r="K46" s="42">
        <f t="shared" si="3"/>
        <v>0.50561843044059995</v>
      </c>
      <c r="L46" s="33">
        <f t="shared" si="4"/>
        <v>25.65949803999996</v>
      </c>
      <c r="M46" s="42">
        <f t="shared" si="5"/>
        <v>0.11049776304932224</v>
      </c>
      <c r="N46" s="10"/>
      <c r="O46" s="10"/>
      <c r="P46" s="45"/>
    </row>
    <row r="47" spans="2:16" x14ac:dyDescent="0.25">
      <c r="B47" s="30"/>
      <c r="C47" s="50"/>
      <c r="D47" s="51"/>
      <c r="E47" s="127" t="s">
        <v>38</v>
      </c>
      <c r="F47" s="127"/>
      <c r="G47" s="127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27" t="s">
        <v>39</v>
      </c>
      <c r="F48" s="127"/>
      <c r="G48" s="127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28" t="s">
        <v>12</v>
      </c>
      <c r="F49" s="128"/>
      <c r="G49" s="128"/>
      <c r="H49" s="53">
        <v>23.955192810000003</v>
      </c>
      <c r="I49" s="54">
        <f t="shared" si="3"/>
        <v>4.5984040882000365E-2</v>
      </c>
      <c r="J49" s="53">
        <v>25.817227849999995</v>
      </c>
      <c r="K49" s="54">
        <f t="shared" si="3"/>
        <v>5.6213138506402936E-2</v>
      </c>
      <c r="L49" s="55">
        <f t="shared" si="4"/>
        <v>-1.8620350399999914</v>
      </c>
      <c r="M49" s="54">
        <f t="shared" si="5"/>
        <v>-7.2123740427072702E-2</v>
      </c>
      <c r="N49" s="10"/>
      <c r="O49" s="10"/>
      <c r="P49" s="45"/>
    </row>
    <row r="50" spans="2:16" x14ac:dyDescent="0.25">
      <c r="B50" s="30"/>
      <c r="C50" s="48"/>
      <c r="D50" s="49"/>
      <c r="E50" s="129" t="s">
        <v>36</v>
      </c>
      <c r="F50" s="129"/>
      <c r="G50" s="129"/>
      <c r="H50" s="59">
        <f>+H34+H44+H49</f>
        <v>520.94579663999991</v>
      </c>
      <c r="I50" s="60">
        <f t="shared" si="3"/>
        <v>1</v>
      </c>
      <c r="J50" s="59">
        <f>+J34+J44+J49</f>
        <v>459.27390883999999</v>
      </c>
      <c r="K50" s="60">
        <f t="shared" si="3"/>
        <v>1</v>
      </c>
      <c r="L50" s="61">
        <f t="shared" si="4"/>
        <v>61.671887799999922</v>
      </c>
      <c r="M50" s="60">
        <f t="shared" si="5"/>
        <v>0.13428127880324436</v>
      </c>
      <c r="N50" s="10"/>
      <c r="O50" s="10"/>
      <c r="P50" s="45"/>
    </row>
    <row r="51" spans="2:16" x14ac:dyDescent="0.25">
      <c r="B51" s="30"/>
      <c r="C51" s="50"/>
      <c r="D51" s="51"/>
      <c r="E51" s="126" t="s">
        <v>30</v>
      </c>
      <c r="F51" s="126"/>
      <c r="G51" s="126"/>
      <c r="H51" s="126"/>
      <c r="I51" s="126"/>
      <c r="J51" s="126"/>
      <c r="K51" s="126"/>
      <c r="L51" s="126"/>
      <c r="M51" s="126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24" t="str">
        <f>+CONCATENATE("En esta región se habría recaudado en el 2016 unos  S/ ",FIXED(H73,1)," millones, con lo que registraría un aumento 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520.9 millones, con lo que registraría un aumento  de 13.4% respecto al año anterior. El Impuesto a la Renta recaudado sería de S/ 196.5 millones un 19.5% más en comparación del año 2015. Mientras que el IGV habría alcanzado los S/ 42.6 millones un 15.7% superior al año anterior.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45"/>
    </row>
    <row r="57" spans="2:16" x14ac:dyDescent="0.25">
      <c r="B57" s="30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45"/>
    </row>
    <row r="58" spans="2:16" x14ac:dyDescent="0.25">
      <c r="B58" s="30"/>
      <c r="C58" s="125" t="s">
        <v>43</v>
      </c>
      <c r="D58" s="125"/>
      <c r="E58" s="125"/>
      <c r="F58" s="125"/>
      <c r="G58" s="125"/>
      <c r="H58" s="125"/>
      <c r="I58" s="66"/>
      <c r="J58" s="125" t="s">
        <v>45</v>
      </c>
      <c r="K58" s="125"/>
      <c r="L58" s="125"/>
      <c r="M58" s="125"/>
      <c r="N58" s="125"/>
      <c r="O58" s="125"/>
      <c r="P58" s="45"/>
    </row>
    <row r="59" spans="2:16" x14ac:dyDescent="0.25">
      <c r="B59" s="30"/>
      <c r="C59" s="125" t="s">
        <v>26</v>
      </c>
      <c r="D59" s="125"/>
      <c r="E59" s="125"/>
      <c r="F59" s="125"/>
      <c r="G59" s="125"/>
      <c r="H59" s="125"/>
      <c r="I59" s="66"/>
      <c r="J59" s="125" t="s">
        <v>44</v>
      </c>
      <c r="K59" s="125"/>
      <c r="L59" s="125"/>
      <c r="M59" s="125"/>
      <c r="N59" s="125"/>
      <c r="O59" s="125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56.081461009999991</v>
      </c>
      <c r="E61" s="33">
        <v>29.038183669999999</v>
      </c>
      <c r="F61" s="33">
        <v>61.818149949999999</v>
      </c>
      <c r="G61" s="33">
        <v>6.7239828999999993</v>
      </c>
      <c r="H61" s="33">
        <v>153.70092700000001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70.918847729999982</v>
      </c>
      <c r="E62" s="33">
        <v>29.583130059999998</v>
      </c>
      <c r="F62" s="33">
        <v>79.847953880000006</v>
      </c>
      <c r="G62" s="33">
        <v>12.953328470000001</v>
      </c>
      <c r="H62" s="33">
        <v>193.40370151000002</v>
      </c>
      <c r="I62" s="66"/>
      <c r="J62" s="69">
        <v>2005</v>
      </c>
      <c r="K62" s="42">
        <f>+D62/D61-1</f>
        <v>0.26456847686893026</v>
      </c>
      <c r="L62" s="42">
        <f t="shared" ref="L62:O73" si="6">+E62/E61-1</f>
        <v>1.8766545325043626E-2</v>
      </c>
      <c r="M62" s="42">
        <f t="shared" si="6"/>
        <v>0.29165874333966557</v>
      </c>
      <c r="N62" s="42">
        <f t="shared" si="6"/>
        <v>0.92643685485874783</v>
      </c>
      <c r="O62" s="42">
        <f t="shared" si="6"/>
        <v>0.25831187413723278</v>
      </c>
      <c r="P62" s="45"/>
    </row>
    <row r="63" spans="2:16" x14ac:dyDescent="0.25">
      <c r="B63" s="30"/>
      <c r="C63" s="69">
        <v>2006</v>
      </c>
      <c r="D63" s="33">
        <v>69.603332739999999</v>
      </c>
      <c r="E63" s="33">
        <v>40.419561220000006</v>
      </c>
      <c r="F63" s="33">
        <v>80.763958849999995</v>
      </c>
      <c r="G63" s="33">
        <v>12.032995529999999</v>
      </c>
      <c r="H63" s="33">
        <v>202.91139652000001</v>
      </c>
      <c r="I63" s="66"/>
      <c r="J63" s="69">
        <v>2006</v>
      </c>
      <c r="K63" s="42">
        <f t="shared" ref="K63:K73" si="7">+D63/D62-1</f>
        <v>-1.8549582122489805E-2</v>
      </c>
      <c r="L63" s="42">
        <f t="shared" si="6"/>
        <v>0.36630441532122338</v>
      </c>
      <c r="M63" s="42">
        <f t="shared" si="6"/>
        <v>1.1471865282567162E-2</v>
      </c>
      <c r="N63" s="42">
        <f t="shared" si="6"/>
        <v>-7.1049919110095838E-2</v>
      </c>
      <c r="O63" s="42">
        <f t="shared" si="6"/>
        <v>4.9159839939818317E-2</v>
      </c>
      <c r="P63" s="45"/>
    </row>
    <row r="64" spans="2:16" x14ac:dyDescent="0.25">
      <c r="B64" s="30"/>
      <c r="C64" s="69">
        <v>2007</v>
      </c>
      <c r="D64" s="33">
        <v>69.642071659999985</v>
      </c>
      <c r="E64" s="33">
        <v>32.238247950000002</v>
      </c>
      <c r="F64" s="33">
        <v>88.682841050000007</v>
      </c>
      <c r="G64" s="33">
        <v>12.620252280000001</v>
      </c>
      <c r="H64" s="33">
        <v>203.18341294000001</v>
      </c>
      <c r="I64" s="66"/>
      <c r="J64" s="69">
        <v>2007</v>
      </c>
      <c r="K64" s="42">
        <f t="shared" si="7"/>
        <v>5.5656702739637076E-4</v>
      </c>
      <c r="L64" s="42">
        <f t="shared" si="6"/>
        <v>-0.20240974971177583</v>
      </c>
      <c r="M64" s="42">
        <f t="shared" si="6"/>
        <v>9.8049703268105803E-2</v>
      </c>
      <c r="N64" s="42">
        <f t="shared" si="6"/>
        <v>4.8803870036840502E-2</v>
      </c>
      <c r="O64" s="42">
        <f t="shared" si="6"/>
        <v>1.3405674824833458E-3</v>
      </c>
      <c r="P64" s="45"/>
    </row>
    <row r="65" spans="2:16" x14ac:dyDescent="0.25">
      <c r="B65" s="30"/>
      <c r="C65" s="69">
        <v>2008</v>
      </c>
      <c r="D65" s="33">
        <v>59.78576026999999</v>
      </c>
      <c r="E65" s="33">
        <v>32.535591590000003</v>
      </c>
      <c r="F65" s="33">
        <v>102.09190600000001</v>
      </c>
      <c r="G65" s="33">
        <v>13.803020889999997</v>
      </c>
      <c r="H65" s="33">
        <v>208.21627874999999</v>
      </c>
      <c r="I65" s="66"/>
      <c r="J65" s="69">
        <v>2008</v>
      </c>
      <c r="K65" s="42">
        <f t="shared" si="7"/>
        <v>-0.14152811878026195</v>
      </c>
      <c r="L65" s="42">
        <f t="shared" si="6"/>
        <v>9.2233188497454766E-3</v>
      </c>
      <c r="M65" s="42">
        <f t="shared" si="6"/>
        <v>0.15120247379580309</v>
      </c>
      <c r="N65" s="42">
        <f t="shared" si="6"/>
        <v>9.3719886398340391E-2</v>
      </c>
      <c r="O65" s="42">
        <f t="shared" si="6"/>
        <v>2.4770062364717571E-2</v>
      </c>
      <c r="P65" s="45"/>
    </row>
    <row r="66" spans="2:16" x14ac:dyDescent="0.25">
      <c r="B66" s="30"/>
      <c r="C66" s="69">
        <v>2009</v>
      </c>
      <c r="D66" s="33">
        <v>61.15787332</v>
      </c>
      <c r="E66" s="33">
        <v>37.648280079999999</v>
      </c>
      <c r="F66" s="33">
        <v>98.142685990000004</v>
      </c>
      <c r="G66" s="33">
        <v>15.836592249999999</v>
      </c>
      <c r="H66" s="33">
        <v>212.78543164000001</v>
      </c>
      <c r="I66" s="66"/>
      <c r="J66" s="69">
        <v>2009</v>
      </c>
      <c r="K66" s="42">
        <f t="shared" si="7"/>
        <v>2.2950499312936357E-2</v>
      </c>
      <c r="L66" s="42">
        <f t="shared" si="6"/>
        <v>0.15714140238874319</v>
      </c>
      <c r="M66" s="42">
        <f t="shared" si="6"/>
        <v>-3.8682988345814628E-2</v>
      </c>
      <c r="N66" s="42">
        <f t="shared" si="6"/>
        <v>0.14732799263335772</v>
      </c>
      <c r="O66" s="42">
        <f t="shared" si="6"/>
        <v>2.1944263519789953E-2</v>
      </c>
      <c r="P66" s="45"/>
    </row>
    <row r="67" spans="2:16" x14ac:dyDescent="0.25">
      <c r="B67" s="30"/>
      <c r="C67" s="69">
        <v>2010</v>
      </c>
      <c r="D67" s="33">
        <v>80.245969479999985</v>
      </c>
      <c r="E67" s="33">
        <v>31.204348030000002</v>
      </c>
      <c r="F67" s="33">
        <v>129.74055101000002</v>
      </c>
      <c r="G67" s="33">
        <v>15.73838941</v>
      </c>
      <c r="H67" s="33">
        <v>256.92925792999995</v>
      </c>
      <c r="I67" s="66"/>
      <c r="J67" s="69">
        <v>2010</v>
      </c>
      <c r="K67" s="42">
        <f t="shared" si="7"/>
        <v>0.31211183652715002</v>
      </c>
      <c r="L67" s="42">
        <f t="shared" si="6"/>
        <v>-0.17116139266673236</v>
      </c>
      <c r="M67" s="42">
        <f t="shared" si="6"/>
        <v>0.32195842921213291</v>
      </c>
      <c r="N67" s="42">
        <f t="shared" si="6"/>
        <v>-6.2010083008861017E-3</v>
      </c>
      <c r="O67" s="42">
        <f t="shared" si="6"/>
        <v>0.20745699529225492</v>
      </c>
      <c r="P67" s="45"/>
    </row>
    <row r="68" spans="2:16" x14ac:dyDescent="0.25">
      <c r="B68" s="30"/>
      <c r="C68" s="69">
        <v>2011</v>
      </c>
      <c r="D68" s="33">
        <v>90.405927629999979</v>
      </c>
      <c r="E68" s="33">
        <v>20.93695584</v>
      </c>
      <c r="F68" s="33">
        <v>142.70332399999995</v>
      </c>
      <c r="G68" s="33">
        <v>15.731022270000004</v>
      </c>
      <c r="H68" s="33">
        <v>269.77722973999994</v>
      </c>
      <c r="I68" s="66"/>
      <c r="J68" s="69">
        <v>2011</v>
      </c>
      <c r="K68" s="42">
        <f t="shared" si="7"/>
        <v>0.12661019881543334</v>
      </c>
      <c r="L68" s="42">
        <f t="shared" si="6"/>
        <v>-0.32903722840576211</v>
      </c>
      <c r="M68" s="42">
        <f t="shared" si="6"/>
        <v>9.9913040981310486E-2</v>
      </c>
      <c r="N68" s="42">
        <f t="shared" si="6"/>
        <v>-4.6809999473740316E-4</v>
      </c>
      <c r="O68" s="42">
        <f t="shared" si="6"/>
        <v>5.0005872875328317E-2</v>
      </c>
      <c r="P68" s="45"/>
    </row>
    <row r="69" spans="2:16" x14ac:dyDescent="0.25">
      <c r="B69" s="62"/>
      <c r="C69" s="69">
        <v>2012</v>
      </c>
      <c r="D69" s="33">
        <v>116.57309478999997</v>
      </c>
      <c r="E69" s="33">
        <v>23.388763699999998</v>
      </c>
      <c r="F69" s="33">
        <v>153.81124996</v>
      </c>
      <c r="G69" s="33">
        <v>21.352975149999999</v>
      </c>
      <c r="H69" s="33">
        <v>315.12608359999996</v>
      </c>
      <c r="I69" s="66"/>
      <c r="J69" s="69">
        <v>2012</v>
      </c>
      <c r="K69" s="42">
        <f t="shared" si="7"/>
        <v>0.28944083475469773</v>
      </c>
      <c r="L69" s="42">
        <f t="shared" si="6"/>
        <v>0.11710431443504432</v>
      </c>
      <c r="M69" s="42">
        <f t="shared" si="6"/>
        <v>7.7839293778469099E-2</v>
      </c>
      <c r="N69" s="42">
        <f t="shared" si="6"/>
        <v>0.35738000897255051</v>
      </c>
      <c r="O69" s="42">
        <f t="shared" si="6"/>
        <v>0.16809741097758835</v>
      </c>
      <c r="P69" s="45"/>
    </row>
    <row r="70" spans="2:16" x14ac:dyDescent="0.25">
      <c r="B70" s="63"/>
      <c r="C70" s="69">
        <v>2013</v>
      </c>
      <c r="D70" s="33">
        <v>148.07908703999999</v>
      </c>
      <c r="E70" s="33">
        <v>24.280973039999996</v>
      </c>
      <c r="F70" s="33">
        <v>185.82935202000002</v>
      </c>
      <c r="G70" s="33">
        <v>24.738091509999997</v>
      </c>
      <c r="H70" s="33">
        <v>382.92750361000003</v>
      </c>
      <c r="I70" s="66"/>
      <c r="J70" s="69">
        <v>2013</v>
      </c>
      <c r="K70" s="42">
        <f t="shared" si="7"/>
        <v>0.27026812925191979</v>
      </c>
      <c r="L70" s="42">
        <f t="shared" si="6"/>
        <v>3.8146921805875422E-2</v>
      </c>
      <c r="M70" s="42">
        <f t="shared" si="6"/>
        <v>0.20816489085373546</v>
      </c>
      <c r="N70" s="42">
        <f t="shared" si="6"/>
        <v>0.15853136793445843</v>
      </c>
      <c r="O70" s="42">
        <f t="shared" si="6"/>
        <v>0.21515648351109729</v>
      </c>
      <c r="P70" s="45"/>
    </row>
    <row r="71" spans="2:16" x14ac:dyDescent="0.25">
      <c r="B71" s="63"/>
      <c r="C71" s="69">
        <v>2014</v>
      </c>
      <c r="D71" s="33">
        <v>169.13532498000001</v>
      </c>
      <c r="E71" s="33">
        <v>33.206665369999989</v>
      </c>
      <c r="F71" s="33">
        <v>213.48726304000002</v>
      </c>
      <c r="G71" s="33">
        <v>26.474429930000003</v>
      </c>
      <c r="H71" s="33">
        <v>442.30368331999995</v>
      </c>
      <c r="I71" s="66"/>
      <c r="J71" s="69">
        <v>2014</v>
      </c>
      <c r="K71" s="42">
        <f t="shared" si="7"/>
        <v>0.14219589248488673</v>
      </c>
      <c r="L71" s="42">
        <f t="shared" si="6"/>
        <v>0.36760027348558011</v>
      </c>
      <c r="M71" s="42">
        <f t="shared" si="6"/>
        <v>0.14883499683636248</v>
      </c>
      <c r="N71" s="42">
        <f t="shared" si="6"/>
        <v>7.0188859124323155E-2</v>
      </c>
      <c r="O71" s="42">
        <f t="shared" si="6"/>
        <v>0.15505854019426279</v>
      </c>
      <c r="P71" s="45"/>
    </row>
    <row r="72" spans="2:16" x14ac:dyDescent="0.25">
      <c r="B72" s="63"/>
      <c r="C72" s="69">
        <v>2015</v>
      </c>
      <c r="D72" s="33">
        <v>164.41276623999997</v>
      </c>
      <c r="E72" s="33">
        <v>36.826561820000002</v>
      </c>
      <c r="F72" s="33">
        <v>232.21735293</v>
      </c>
      <c r="G72" s="33">
        <v>25.817227849999995</v>
      </c>
      <c r="H72" s="33">
        <v>459.27390884000005</v>
      </c>
      <c r="I72" s="66"/>
      <c r="J72" s="69">
        <v>2015</v>
      </c>
      <c r="K72" s="42">
        <f t="shared" si="7"/>
        <v>-2.7921776486127148E-2</v>
      </c>
      <c r="L72" s="42">
        <f t="shared" si="6"/>
        <v>0.10901114007281043</v>
      </c>
      <c r="M72" s="42">
        <f t="shared" si="6"/>
        <v>8.7733992292039487E-2</v>
      </c>
      <c r="N72" s="42">
        <f t="shared" si="6"/>
        <v>-2.4824031404554914E-2</v>
      </c>
      <c r="O72" s="42">
        <f t="shared" si="6"/>
        <v>3.8367814151170965E-2</v>
      </c>
      <c r="P72" s="45"/>
    </row>
    <row r="73" spans="2:16" x14ac:dyDescent="0.25">
      <c r="B73" s="63"/>
      <c r="C73" s="69">
        <v>2016</v>
      </c>
      <c r="D73" s="70">
        <v>196.51132397000003</v>
      </c>
      <c r="E73" s="70">
        <v>42.602428890000006</v>
      </c>
      <c r="F73" s="70">
        <v>257.87685096999996</v>
      </c>
      <c r="G73" s="70">
        <v>23.955192810000003</v>
      </c>
      <c r="H73" s="70">
        <v>520.94579663999991</v>
      </c>
      <c r="I73" s="66"/>
      <c r="J73" s="69">
        <v>2016</v>
      </c>
      <c r="K73" s="42">
        <f t="shared" si="7"/>
        <v>0.1952315411027421</v>
      </c>
      <c r="L73" s="42">
        <f t="shared" si="6"/>
        <v>0.15683970440225048</v>
      </c>
      <c r="M73" s="42">
        <f t="shared" si="6"/>
        <v>0.11049776304932224</v>
      </c>
      <c r="N73" s="42">
        <f t="shared" si="6"/>
        <v>-7.2123740427072702E-2</v>
      </c>
      <c r="O73" s="42">
        <f t="shared" si="6"/>
        <v>0.13428127880324436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7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26" t="s">
        <v>42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Carátula</vt:lpstr>
      <vt:lpstr>Índice</vt:lpstr>
      <vt:lpstr>Oriente</vt:lpstr>
      <vt:lpstr>Amazonas</vt:lpstr>
      <vt:lpstr>Loreto</vt:lpstr>
      <vt:lpstr>San Martín</vt:lpstr>
      <vt:lpstr>Ucayali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2017-02-13T20:07:44Z</dcterms:modified>
</cp:coreProperties>
</file>